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7485" windowHeight="14595" activeTab="2"/>
  </bookViews>
  <sheets>
    <sheet name="Summary" sheetId="11" r:id="rId1"/>
    <sheet name="Charter Adjustment" sheetId="1" r:id="rId2"/>
    <sheet name="GRAPHS CHARTER" sheetId="7" r:id="rId3"/>
    <sheet name="DOE Adjustment" sheetId="2" r:id="rId4"/>
    <sheet name="GRAPHS DOE" sheetId="8" r:id="rId5"/>
    <sheet name="DOE Budget 2007_2008" sheetId="4" r:id="rId6"/>
    <sheet name="Charter Calculations 2009" sheetId="5" r:id="rId7"/>
    <sheet name="Charter Salaries 2009" sheetId="6" r:id="rId8"/>
    <sheet name="Charters Salaries- Public Space" sheetId="9" r:id="rId9"/>
    <sheet name="Charter Calcs - Public Space" sheetId="10" r:id="rId10"/>
  </sheets>
  <externalReferences>
    <externalReference r:id="rId11"/>
    <externalReference r:id="rId12"/>
    <externalReference r:id="rId13"/>
  </externalReferences>
  <definedNames>
    <definedName name="PhilanthropyPerPupil">'[1]2008 Data'!#REF!</definedName>
    <definedName name="rr_p_07">[2]Data_response_rates!$L$1:$L$65536</definedName>
    <definedName name="rr_p_08">[2]Data_response_rates!$I$1:$I$65536</definedName>
    <definedName name="school_data">#REF!</definedName>
    <definedName name="school_name">#REF!</definedName>
    <definedName name="schools">#REF!</definedName>
    <definedName name="year_founded">#REF!</definedName>
  </definedNames>
  <calcPr calcId="125725"/>
</workbook>
</file>

<file path=xl/calcChain.xml><?xml version="1.0" encoding="utf-8"?>
<calcChain xmlns="http://schemas.openxmlformats.org/spreadsheetml/2006/main">
  <c r="F10" i="11"/>
  <c r="F9"/>
  <c r="E10"/>
  <c r="E9"/>
  <c r="D10"/>
  <c r="D9"/>
  <c r="C10"/>
  <c r="C9"/>
  <c r="B10"/>
  <c r="B9"/>
  <c r="F5"/>
  <c r="F4"/>
  <c r="E5"/>
  <c r="E4"/>
  <c r="D5"/>
  <c r="D4"/>
  <c r="C5"/>
  <c r="C4"/>
  <c r="B5"/>
  <c r="B4"/>
  <c r="F47" i="8"/>
  <c r="F46"/>
  <c r="C46"/>
  <c r="F44"/>
  <c r="F43"/>
  <c r="C43"/>
  <c r="F51" i="7"/>
  <c r="F50"/>
  <c r="C50"/>
  <c r="F48"/>
  <c r="F47"/>
  <c r="O51" i="10"/>
  <c r="N51"/>
  <c r="M51"/>
  <c r="L51"/>
  <c r="K51"/>
  <c r="J51"/>
  <c r="I51"/>
  <c r="H51"/>
  <c r="G51"/>
  <c r="F51"/>
  <c r="E51"/>
  <c r="D51"/>
  <c r="C51"/>
  <c r="O50"/>
  <c r="N50"/>
  <c r="M50"/>
  <c r="L50"/>
  <c r="K50"/>
  <c r="J50"/>
  <c r="I50"/>
  <c r="H50"/>
  <c r="G50"/>
  <c r="F50"/>
  <c r="E50"/>
  <c r="D50"/>
  <c r="C50"/>
  <c r="AB50" s="1"/>
  <c r="O49"/>
  <c r="N49"/>
  <c r="M49"/>
  <c r="L49"/>
  <c r="K49"/>
  <c r="J49"/>
  <c r="I49"/>
  <c r="H49"/>
  <c r="G49"/>
  <c r="F49"/>
  <c r="E49"/>
  <c r="D49"/>
  <c r="C49"/>
  <c r="O48"/>
  <c r="N48"/>
  <c r="M48"/>
  <c r="L48"/>
  <c r="K48"/>
  <c r="J48"/>
  <c r="I48"/>
  <c r="H48"/>
  <c r="G48"/>
  <c r="F48"/>
  <c r="E48"/>
  <c r="D48"/>
  <c r="C48"/>
  <c r="Z48" s="1"/>
  <c r="O47"/>
  <c r="N47"/>
  <c r="M47"/>
  <c r="L47"/>
  <c r="K47"/>
  <c r="J47"/>
  <c r="I47"/>
  <c r="H47"/>
  <c r="G47"/>
  <c r="F47"/>
  <c r="E47"/>
  <c r="D47"/>
  <c r="C47"/>
  <c r="O46"/>
  <c r="N46"/>
  <c r="M46"/>
  <c r="L46"/>
  <c r="K46"/>
  <c r="J46"/>
  <c r="I46"/>
  <c r="H46"/>
  <c r="G46"/>
  <c r="F46"/>
  <c r="E46"/>
  <c r="D46"/>
  <c r="C46"/>
  <c r="O45"/>
  <c r="N45"/>
  <c r="M45"/>
  <c r="L45"/>
  <c r="K45"/>
  <c r="J45"/>
  <c r="I45"/>
  <c r="H45"/>
  <c r="G45"/>
  <c r="F45"/>
  <c r="E45"/>
  <c r="D45"/>
  <c r="C45"/>
  <c r="O44"/>
  <c r="N44"/>
  <c r="M44"/>
  <c r="L44"/>
  <c r="K44"/>
  <c r="J44"/>
  <c r="I44"/>
  <c r="H44"/>
  <c r="G44"/>
  <c r="F44"/>
  <c r="E44"/>
  <c r="D44"/>
  <c r="C44"/>
  <c r="O43"/>
  <c r="N43"/>
  <c r="M43"/>
  <c r="L43"/>
  <c r="K43"/>
  <c r="J43"/>
  <c r="I43"/>
  <c r="H43"/>
  <c r="G43"/>
  <c r="F43"/>
  <c r="E43"/>
  <c r="D43"/>
  <c r="C43"/>
  <c r="O42"/>
  <c r="N42"/>
  <c r="M42"/>
  <c r="L42"/>
  <c r="K42"/>
  <c r="J42"/>
  <c r="I42"/>
  <c r="H42"/>
  <c r="G42"/>
  <c r="F42"/>
  <c r="E42"/>
  <c r="D42"/>
  <c r="C42"/>
  <c r="O41"/>
  <c r="N41"/>
  <c r="M41"/>
  <c r="L41"/>
  <c r="K41"/>
  <c r="J41"/>
  <c r="I41"/>
  <c r="H41"/>
  <c r="G41"/>
  <c r="F41"/>
  <c r="E41"/>
  <c r="D41"/>
  <c r="C41"/>
  <c r="O40"/>
  <c r="N40"/>
  <c r="M40"/>
  <c r="L40"/>
  <c r="K40"/>
  <c r="J40"/>
  <c r="I40"/>
  <c r="H40"/>
  <c r="G40"/>
  <c r="F40"/>
  <c r="E40"/>
  <c r="D40"/>
  <c r="C40"/>
  <c r="O39"/>
  <c r="N39"/>
  <c r="M39"/>
  <c r="L39"/>
  <c r="K39"/>
  <c r="J39"/>
  <c r="I39"/>
  <c r="H39"/>
  <c r="G39"/>
  <c r="F39"/>
  <c r="E39"/>
  <c r="D39"/>
  <c r="C39"/>
  <c r="O38"/>
  <c r="N38"/>
  <c r="M38"/>
  <c r="L38"/>
  <c r="K38"/>
  <c r="J38"/>
  <c r="I38"/>
  <c r="H38"/>
  <c r="G38"/>
  <c r="F38"/>
  <c r="E38"/>
  <c r="D38"/>
  <c r="C38"/>
  <c r="O37"/>
  <c r="N37"/>
  <c r="M37"/>
  <c r="L37"/>
  <c r="K37"/>
  <c r="J37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O35"/>
  <c r="N35"/>
  <c r="M35"/>
  <c r="L35"/>
  <c r="K35"/>
  <c r="J35"/>
  <c r="I35"/>
  <c r="H35"/>
  <c r="G35"/>
  <c r="F35"/>
  <c r="E35"/>
  <c r="D35"/>
  <c r="C35"/>
  <c r="O34"/>
  <c r="N34"/>
  <c r="M34"/>
  <c r="L34"/>
  <c r="K34"/>
  <c r="J34"/>
  <c r="I34"/>
  <c r="H34"/>
  <c r="G34"/>
  <c r="F34"/>
  <c r="E34"/>
  <c r="D34"/>
  <c r="C34"/>
  <c r="O33"/>
  <c r="N33"/>
  <c r="M33"/>
  <c r="L33"/>
  <c r="K33"/>
  <c r="J33"/>
  <c r="I33"/>
  <c r="H33"/>
  <c r="G33"/>
  <c r="F33"/>
  <c r="E33"/>
  <c r="D33"/>
  <c r="C33"/>
  <c r="O32"/>
  <c r="N32"/>
  <c r="M32"/>
  <c r="L32"/>
  <c r="K32"/>
  <c r="J32"/>
  <c r="I32"/>
  <c r="H32"/>
  <c r="G32"/>
  <c r="F32"/>
  <c r="E32"/>
  <c r="D32"/>
  <c r="C32"/>
  <c r="O31"/>
  <c r="N31"/>
  <c r="M31"/>
  <c r="L31"/>
  <c r="K31"/>
  <c r="J31"/>
  <c r="I31"/>
  <c r="H31"/>
  <c r="G31"/>
  <c r="F31"/>
  <c r="E31"/>
  <c r="D31"/>
  <c r="C31"/>
  <c r="O30"/>
  <c r="N30"/>
  <c r="M30"/>
  <c r="L30"/>
  <c r="K30"/>
  <c r="J30"/>
  <c r="I30"/>
  <c r="H30"/>
  <c r="G30"/>
  <c r="F30"/>
  <c r="E30"/>
  <c r="D30"/>
  <c r="C30"/>
  <c r="O29"/>
  <c r="N29"/>
  <c r="M29"/>
  <c r="L29"/>
  <c r="K29"/>
  <c r="J29"/>
  <c r="I29"/>
  <c r="H29"/>
  <c r="G29"/>
  <c r="F29"/>
  <c r="E29"/>
  <c r="D29"/>
  <c r="C29"/>
  <c r="O28"/>
  <c r="N28"/>
  <c r="M28"/>
  <c r="L28"/>
  <c r="K28"/>
  <c r="J28"/>
  <c r="I28"/>
  <c r="H28"/>
  <c r="G28"/>
  <c r="F28"/>
  <c r="E28"/>
  <c r="D28"/>
  <c r="C28"/>
  <c r="O27"/>
  <c r="N27"/>
  <c r="M27"/>
  <c r="L27"/>
  <c r="K27"/>
  <c r="J27"/>
  <c r="I27"/>
  <c r="H27"/>
  <c r="G27"/>
  <c r="F27"/>
  <c r="E27"/>
  <c r="D27"/>
  <c r="C27"/>
  <c r="O26"/>
  <c r="N26"/>
  <c r="M26"/>
  <c r="L26"/>
  <c r="K26"/>
  <c r="J26"/>
  <c r="I26"/>
  <c r="H26"/>
  <c r="G26"/>
  <c r="F26"/>
  <c r="E26"/>
  <c r="D26"/>
  <c r="C26"/>
  <c r="O25"/>
  <c r="N25"/>
  <c r="M25"/>
  <c r="L25"/>
  <c r="K25"/>
  <c r="J25"/>
  <c r="I25"/>
  <c r="H25"/>
  <c r="G25"/>
  <c r="F25"/>
  <c r="E25"/>
  <c r="D25"/>
  <c r="C25"/>
  <c r="O24"/>
  <c r="N24"/>
  <c r="M24"/>
  <c r="L24"/>
  <c r="K24"/>
  <c r="J24"/>
  <c r="I24"/>
  <c r="H24"/>
  <c r="G24"/>
  <c r="F24"/>
  <c r="E24"/>
  <c r="D24"/>
  <c r="C24"/>
  <c r="O23"/>
  <c r="N23"/>
  <c r="M23"/>
  <c r="L23"/>
  <c r="K23"/>
  <c r="J23"/>
  <c r="I23"/>
  <c r="H23"/>
  <c r="G23"/>
  <c r="F23"/>
  <c r="E23"/>
  <c r="D23"/>
  <c r="C23"/>
  <c r="O22"/>
  <c r="N22"/>
  <c r="M22"/>
  <c r="L22"/>
  <c r="K22"/>
  <c r="J22"/>
  <c r="I22"/>
  <c r="H22"/>
  <c r="G22"/>
  <c r="F22"/>
  <c r="E22"/>
  <c r="D22"/>
  <c r="C22"/>
  <c r="O21"/>
  <c r="N21"/>
  <c r="M21"/>
  <c r="L21"/>
  <c r="K21"/>
  <c r="J21"/>
  <c r="I21"/>
  <c r="H21"/>
  <c r="G21"/>
  <c r="F21"/>
  <c r="E21"/>
  <c r="D21"/>
  <c r="C21"/>
  <c r="O20"/>
  <c r="N20"/>
  <c r="M20"/>
  <c r="L20"/>
  <c r="K20"/>
  <c r="J20"/>
  <c r="I20"/>
  <c r="H20"/>
  <c r="G20"/>
  <c r="F20"/>
  <c r="E20"/>
  <c r="D20"/>
  <c r="C20"/>
  <c r="O19"/>
  <c r="N19"/>
  <c r="M19"/>
  <c r="L19"/>
  <c r="K19"/>
  <c r="J19"/>
  <c r="I19"/>
  <c r="H19"/>
  <c r="G19"/>
  <c r="F19"/>
  <c r="E19"/>
  <c r="D19"/>
  <c r="C19"/>
  <c r="O18"/>
  <c r="N18"/>
  <c r="M18"/>
  <c r="L18"/>
  <c r="K18"/>
  <c r="J18"/>
  <c r="I18"/>
  <c r="H18"/>
  <c r="G18"/>
  <c r="F18"/>
  <c r="E18"/>
  <c r="D18"/>
  <c r="C18"/>
  <c r="O17"/>
  <c r="N17"/>
  <c r="M17"/>
  <c r="L17"/>
  <c r="K17"/>
  <c r="J17"/>
  <c r="I17"/>
  <c r="H17"/>
  <c r="G17"/>
  <c r="F17"/>
  <c r="E17"/>
  <c r="D17"/>
  <c r="C17"/>
  <c r="O16"/>
  <c r="N16"/>
  <c r="M16"/>
  <c r="L16"/>
  <c r="K16"/>
  <c r="J16"/>
  <c r="I16"/>
  <c r="H16"/>
  <c r="G16"/>
  <c r="F16"/>
  <c r="E16"/>
  <c r="D16"/>
  <c r="C16"/>
  <c r="O15"/>
  <c r="N15"/>
  <c r="M15"/>
  <c r="L15"/>
  <c r="K15"/>
  <c r="J15"/>
  <c r="I15"/>
  <c r="H15"/>
  <c r="G15"/>
  <c r="F15"/>
  <c r="E15"/>
  <c r="D15"/>
  <c r="C15"/>
  <c r="O14"/>
  <c r="N14"/>
  <c r="M14"/>
  <c r="L14"/>
  <c r="K14"/>
  <c r="J14"/>
  <c r="I14"/>
  <c r="H14"/>
  <c r="G14"/>
  <c r="F14"/>
  <c r="E14"/>
  <c r="D14"/>
  <c r="C14"/>
  <c r="O13"/>
  <c r="N13"/>
  <c r="M13"/>
  <c r="L13"/>
  <c r="K13"/>
  <c r="J13"/>
  <c r="I13"/>
  <c r="H13"/>
  <c r="G13"/>
  <c r="F13"/>
  <c r="E13"/>
  <c r="D13"/>
  <c r="C13"/>
  <c r="O12"/>
  <c r="N12"/>
  <c r="M12"/>
  <c r="L12"/>
  <c r="K12"/>
  <c r="J12"/>
  <c r="I12"/>
  <c r="H12"/>
  <c r="G12"/>
  <c r="F12"/>
  <c r="E12"/>
  <c r="D12"/>
  <c r="C12"/>
  <c r="O11"/>
  <c r="N11"/>
  <c r="M11"/>
  <c r="L11"/>
  <c r="K11"/>
  <c r="J11"/>
  <c r="I11"/>
  <c r="H11"/>
  <c r="G11"/>
  <c r="F11"/>
  <c r="E11"/>
  <c r="D11"/>
  <c r="C11"/>
  <c r="O10"/>
  <c r="N10"/>
  <c r="M10"/>
  <c r="L10"/>
  <c r="K10"/>
  <c r="J10"/>
  <c r="I10"/>
  <c r="H10"/>
  <c r="G10"/>
  <c r="F10"/>
  <c r="E10"/>
  <c r="D10"/>
  <c r="C10"/>
  <c r="O9"/>
  <c r="N9"/>
  <c r="M9"/>
  <c r="L9"/>
  <c r="K9"/>
  <c r="J9"/>
  <c r="I9"/>
  <c r="H9"/>
  <c r="G9"/>
  <c r="F9"/>
  <c r="E9"/>
  <c r="D9"/>
  <c r="C9"/>
  <c r="O8"/>
  <c r="N8"/>
  <c r="M8"/>
  <c r="L8"/>
  <c r="K8"/>
  <c r="J8"/>
  <c r="I8"/>
  <c r="H8"/>
  <c r="G8"/>
  <c r="F8"/>
  <c r="E8"/>
  <c r="D8"/>
  <c r="C8"/>
  <c r="O7"/>
  <c r="N7"/>
  <c r="M7"/>
  <c r="L7"/>
  <c r="K7"/>
  <c r="J7"/>
  <c r="I7"/>
  <c r="H7"/>
  <c r="G7"/>
  <c r="F7"/>
  <c r="E7"/>
  <c r="D7"/>
  <c r="C7"/>
  <c r="O6"/>
  <c r="N6"/>
  <c r="M6"/>
  <c r="L6"/>
  <c r="K6"/>
  <c r="J6"/>
  <c r="I6"/>
  <c r="H6"/>
  <c r="G6"/>
  <c r="F6"/>
  <c r="E6"/>
  <c r="D6"/>
  <c r="C6"/>
  <c r="O5"/>
  <c r="N5"/>
  <c r="M5"/>
  <c r="L5"/>
  <c r="K5"/>
  <c r="J5"/>
  <c r="I5"/>
  <c r="H5"/>
  <c r="G5"/>
  <c r="F5"/>
  <c r="E5"/>
  <c r="D5"/>
  <c r="C5"/>
  <c r="O4"/>
  <c r="N4"/>
  <c r="M4"/>
  <c r="L4"/>
  <c r="K4"/>
  <c r="J4"/>
  <c r="I4"/>
  <c r="H4"/>
  <c r="G4"/>
  <c r="F4"/>
  <c r="E4"/>
  <c r="D4"/>
  <c r="C4"/>
  <c r="O3"/>
  <c r="N3"/>
  <c r="M3"/>
  <c r="L3"/>
  <c r="K3"/>
  <c r="J3"/>
  <c r="I3"/>
  <c r="H3"/>
  <c r="G3"/>
  <c r="F3"/>
  <c r="E3"/>
  <c r="D3"/>
  <c r="C3"/>
  <c r="O2"/>
  <c r="N2"/>
  <c r="M2"/>
  <c r="L2"/>
  <c r="K2"/>
  <c r="J2"/>
  <c r="I2"/>
  <c r="H2"/>
  <c r="G2"/>
  <c r="F2"/>
  <c r="E2"/>
  <c r="D2"/>
  <c r="C2"/>
  <c r="M51" i="9"/>
  <c r="K51"/>
  <c r="G51"/>
  <c r="I51" s="1"/>
  <c r="C51"/>
  <c r="E51" s="1"/>
  <c r="B51"/>
  <c r="M50"/>
  <c r="K50"/>
  <c r="G50"/>
  <c r="I50" s="1"/>
  <c r="C50"/>
  <c r="B50"/>
  <c r="M49"/>
  <c r="K49"/>
  <c r="G49"/>
  <c r="I49" s="1"/>
  <c r="C49"/>
  <c r="E49" s="1"/>
  <c r="B49"/>
  <c r="M48"/>
  <c r="K48"/>
  <c r="G48"/>
  <c r="C48"/>
  <c r="B48"/>
  <c r="M47"/>
  <c r="K47"/>
  <c r="G47"/>
  <c r="I47" s="1"/>
  <c r="C47"/>
  <c r="E47" s="1"/>
  <c r="B47"/>
  <c r="M46"/>
  <c r="K46"/>
  <c r="G46"/>
  <c r="I46" s="1"/>
  <c r="C46"/>
  <c r="E46" s="1"/>
  <c r="B46"/>
  <c r="M45"/>
  <c r="K45"/>
  <c r="G45"/>
  <c r="I45" s="1"/>
  <c r="C45"/>
  <c r="E45" s="1"/>
  <c r="B45"/>
  <c r="M44"/>
  <c r="K44"/>
  <c r="G44"/>
  <c r="I44" s="1"/>
  <c r="C44"/>
  <c r="E44" s="1"/>
  <c r="B44"/>
  <c r="M43"/>
  <c r="K43"/>
  <c r="G43"/>
  <c r="C43"/>
  <c r="B43"/>
  <c r="M42"/>
  <c r="K42"/>
  <c r="G42"/>
  <c r="I42" s="1"/>
  <c r="C42"/>
  <c r="E42" s="1"/>
  <c r="B42"/>
  <c r="M41"/>
  <c r="K41"/>
  <c r="G41"/>
  <c r="I41" s="1"/>
  <c r="C41"/>
  <c r="E41" s="1"/>
  <c r="B41"/>
  <c r="M40"/>
  <c r="K40"/>
  <c r="G40"/>
  <c r="I40" s="1"/>
  <c r="C40"/>
  <c r="B40"/>
  <c r="M39"/>
  <c r="K39"/>
  <c r="G39"/>
  <c r="I39" s="1"/>
  <c r="C39"/>
  <c r="E39" s="1"/>
  <c r="B39"/>
  <c r="M38"/>
  <c r="K38"/>
  <c r="G38"/>
  <c r="I38" s="1"/>
  <c r="C38"/>
  <c r="E38" s="1"/>
  <c r="B38"/>
  <c r="M37"/>
  <c r="K37"/>
  <c r="G37"/>
  <c r="I37" s="1"/>
  <c r="C37"/>
  <c r="B37"/>
  <c r="M36"/>
  <c r="K36"/>
  <c r="G36"/>
  <c r="I36" s="1"/>
  <c r="C36"/>
  <c r="B36"/>
  <c r="M35"/>
  <c r="K35"/>
  <c r="G35"/>
  <c r="I35" s="1"/>
  <c r="C35"/>
  <c r="E35" s="1"/>
  <c r="B35"/>
  <c r="M34"/>
  <c r="K34"/>
  <c r="G34"/>
  <c r="I34" s="1"/>
  <c r="C34"/>
  <c r="B34"/>
  <c r="M33"/>
  <c r="K33"/>
  <c r="G33"/>
  <c r="I33" s="1"/>
  <c r="C33"/>
  <c r="B33"/>
  <c r="M32"/>
  <c r="K32"/>
  <c r="G32"/>
  <c r="I32" s="1"/>
  <c r="C32"/>
  <c r="B32"/>
  <c r="M31"/>
  <c r="K31"/>
  <c r="G31"/>
  <c r="I31" s="1"/>
  <c r="C31"/>
  <c r="E31" s="1"/>
  <c r="B31"/>
  <c r="M30"/>
  <c r="K30"/>
  <c r="G30"/>
  <c r="I30" s="1"/>
  <c r="C30"/>
  <c r="E30" s="1"/>
  <c r="B30"/>
  <c r="M29"/>
  <c r="K29"/>
  <c r="G29"/>
  <c r="I29" s="1"/>
  <c r="C29"/>
  <c r="B29"/>
  <c r="M28"/>
  <c r="K28"/>
  <c r="G28"/>
  <c r="I28" s="1"/>
  <c r="C28"/>
  <c r="B28"/>
  <c r="M27"/>
  <c r="K27"/>
  <c r="G27"/>
  <c r="C27"/>
  <c r="E27" s="1"/>
  <c r="B27"/>
  <c r="M26"/>
  <c r="K26"/>
  <c r="G26"/>
  <c r="C26"/>
  <c r="E26" s="1"/>
  <c r="B26"/>
  <c r="M25"/>
  <c r="K25"/>
  <c r="G25"/>
  <c r="I25" s="1"/>
  <c r="C25"/>
  <c r="B25"/>
  <c r="M24"/>
  <c r="K24"/>
  <c r="G24"/>
  <c r="I24" s="1"/>
  <c r="C24"/>
  <c r="B24"/>
  <c r="M23"/>
  <c r="K23"/>
  <c r="G23"/>
  <c r="I23" s="1"/>
  <c r="C23"/>
  <c r="E23" s="1"/>
  <c r="B23"/>
  <c r="M22"/>
  <c r="K22"/>
  <c r="G22"/>
  <c r="C22"/>
  <c r="B22"/>
  <c r="M21"/>
  <c r="K21"/>
  <c r="G21"/>
  <c r="I21" s="1"/>
  <c r="C21"/>
  <c r="E21" s="1"/>
  <c r="B21"/>
  <c r="M20"/>
  <c r="K20"/>
  <c r="G20"/>
  <c r="I20" s="1"/>
  <c r="C20"/>
  <c r="E20" s="1"/>
  <c r="B20"/>
  <c r="M19"/>
  <c r="K19"/>
  <c r="G19"/>
  <c r="C19"/>
  <c r="E19" s="1"/>
  <c r="B19"/>
  <c r="M18"/>
  <c r="K18"/>
  <c r="G18"/>
  <c r="I18" s="1"/>
  <c r="C18"/>
  <c r="B18"/>
  <c r="M17"/>
  <c r="K17"/>
  <c r="G17"/>
  <c r="I17" s="1"/>
  <c r="C17"/>
  <c r="E17" s="1"/>
  <c r="B17"/>
  <c r="M16"/>
  <c r="K16"/>
  <c r="G16"/>
  <c r="C16"/>
  <c r="B16"/>
  <c r="M15"/>
  <c r="K15"/>
  <c r="G15"/>
  <c r="I15" s="1"/>
  <c r="C15"/>
  <c r="B15"/>
  <c r="M14"/>
  <c r="K14"/>
  <c r="G14"/>
  <c r="C14"/>
  <c r="E14" s="1"/>
  <c r="B14"/>
  <c r="M13"/>
  <c r="K13"/>
  <c r="G13"/>
  <c r="C13"/>
  <c r="E13" s="1"/>
  <c r="B13"/>
  <c r="M12"/>
  <c r="K12"/>
  <c r="G12"/>
  <c r="C12"/>
  <c r="B12"/>
  <c r="M11"/>
  <c r="K11"/>
  <c r="G11"/>
  <c r="I11" s="1"/>
  <c r="C11"/>
  <c r="E11" s="1"/>
  <c r="B11"/>
  <c r="M10"/>
  <c r="K10"/>
  <c r="G10"/>
  <c r="I10" s="1"/>
  <c r="C10"/>
  <c r="E10" s="1"/>
  <c r="B10"/>
  <c r="M9"/>
  <c r="K9"/>
  <c r="G9"/>
  <c r="I9" s="1"/>
  <c r="C9"/>
  <c r="B9"/>
  <c r="M8"/>
  <c r="K8"/>
  <c r="G8"/>
  <c r="I8" s="1"/>
  <c r="C8"/>
  <c r="E8" s="1"/>
  <c r="B8"/>
  <c r="M7"/>
  <c r="K7"/>
  <c r="G7"/>
  <c r="C7"/>
  <c r="E7" s="1"/>
  <c r="B7"/>
  <c r="M6"/>
  <c r="K6"/>
  <c r="G6"/>
  <c r="I6" s="1"/>
  <c r="C6"/>
  <c r="B6"/>
  <c r="M5"/>
  <c r="K5"/>
  <c r="G5"/>
  <c r="I5" s="1"/>
  <c r="C5"/>
  <c r="E5" s="1"/>
  <c r="B5"/>
  <c r="M4"/>
  <c r="K4"/>
  <c r="G4"/>
  <c r="I4" s="1"/>
  <c r="C4"/>
  <c r="E4" s="1"/>
  <c r="B4"/>
  <c r="M3"/>
  <c r="K3"/>
  <c r="G3"/>
  <c r="I3" s="1"/>
  <c r="C3"/>
  <c r="B3"/>
  <c r="AC10" i="10" l="1"/>
  <c r="AB49"/>
  <c r="Z34"/>
  <c r="Z43"/>
  <c r="S40"/>
  <c r="R15"/>
  <c r="X16"/>
  <c r="AB16"/>
  <c r="S32"/>
  <c r="W32"/>
  <c r="S4"/>
  <c r="W4"/>
  <c r="S12"/>
  <c r="Y26"/>
  <c r="AB14"/>
  <c r="T21"/>
  <c r="V23"/>
  <c r="Y5"/>
  <c r="AC16"/>
  <c r="Y33"/>
  <c r="Y37"/>
  <c r="S38"/>
  <c r="Y39"/>
  <c r="Z28"/>
  <c r="Z42"/>
  <c r="S43"/>
  <c r="W43"/>
  <c r="Z44"/>
  <c r="Z46"/>
  <c r="S48"/>
  <c r="S15"/>
  <c r="W15"/>
  <c r="V16"/>
  <c r="Z16"/>
  <c r="S20"/>
  <c r="Y27"/>
  <c r="S29"/>
  <c r="AA32"/>
  <c r="V2"/>
  <c r="U2"/>
  <c r="Y2"/>
  <c r="T10"/>
  <c r="P14"/>
  <c r="V14"/>
  <c r="Z14"/>
  <c r="X17"/>
  <c r="AB17"/>
  <c r="AB19"/>
  <c r="T19"/>
  <c r="Y19"/>
  <c r="X20"/>
  <c r="AB26"/>
  <c r="W29"/>
  <c r="AA29"/>
  <c r="AB31"/>
  <c r="Y31"/>
  <c r="AB37"/>
  <c r="W38"/>
  <c r="AA38"/>
  <c r="W40"/>
  <c r="AA40"/>
  <c r="AB41"/>
  <c r="Y41"/>
  <c r="T4"/>
  <c r="S6"/>
  <c r="W6"/>
  <c r="AA6"/>
  <c r="AB9"/>
  <c r="AB21"/>
  <c r="AC21"/>
  <c r="AB22"/>
  <c r="Y29"/>
  <c r="AB33"/>
  <c r="AB35"/>
  <c r="Y35"/>
  <c r="Z38"/>
  <c r="Y40"/>
  <c r="S25"/>
  <c r="W25"/>
  <c r="AA25"/>
  <c r="S27"/>
  <c r="W27"/>
  <c r="AA27"/>
  <c r="S36"/>
  <c r="W36"/>
  <c r="AA36"/>
  <c r="S39"/>
  <c r="W39"/>
  <c r="AA39"/>
  <c r="R2"/>
  <c r="Z2"/>
  <c r="V8"/>
  <c r="Z8"/>
  <c r="R13"/>
  <c r="T17"/>
  <c r="S18"/>
  <c r="W18"/>
  <c r="AA18"/>
  <c r="S21"/>
  <c r="W21"/>
  <c r="AA21"/>
  <c r="T23"/>
  <c r="S26"/>
  <c r="W26"/>
  <c r="AA26"/>
  <c r="AB29"/>
  <c r="U29"/>
  <c r="AC29"/>
  <c r="S30"/>
  <c r="W30"/>
  <c r="AA30"/>
  <c r="S33"/>
  <c r="W33"/>
  <c r="AA33"/>
  <c r="S37"/>
  <c r="W37"/>
  <c r="AA37"/>
  <c r="AB40"/>
  <c r="U40"/>
  <c r="AC40"/>
  <c r="AB45"/>
  <c r="AB47"/>
  <c r="U31"/>
  <c r="AC31"/>
  <c r="U35"/>
  <c r="AC35"/>
  <c r="U41"/>
  <c r="AC41"/>
  <c r="AC2"/>
  <c r="AC5"/>
  <c r="AC22"/>
  <c r="AA4"/>
  <c r="X8"/>
  <c r="X13"/>
  <c r="AB13"/>
  <c r="T14"/>
  <c r="Y14"/>
  <c r="AC14"/>
  <c r="P16"/>
  <c r="Y21"/>
  <c r="X22"/>
  <c r="U26"/>
  <c r="AC26"/>
  <c r="Z30"/>
  <c r="U33"/>
  <c r="AC33"/>
  <c r="U37"/>
  <c r="AC37"/>
  <c r="S45"/>
  <c r="S47"/>
  <c r="S51"/>
  <c r="Y4"/>
  <c r="AC4"/>
  <c r="R7"/>
  <c r="AB8"/>
  <c r="S2"/>
  <c r="W2"/>
  <c r="AA2"/>
  <c r="W3"/>
  <c r="T3"/>
  <c r="Y3"/>
  <c r="AC3"/>
  <c r="V6"/>
  <c r="T6"/>
  <c r="S8"/>
  <c r="W8"/>
  <c r="AA8"/>
  <c r="R9"/>
  <c r="V9"/>
  <c r="Z9"/>
  <c r="S11"/>
  <c r="S13"/>
  <c r="X14"/>
  <c r="R17"/>
  <c r="Z17"/>
  <c r="X18"/>
  <c r="AB18"/>
  <c r="X21"/>
  <c r="AB24"/>
  <c r="Z25"/>
  <c r="AB27"/>
  <c r="U27"/>
  <c r="AC27"/>
  <c r="S28"/>
  <c r="W28"/>
  <c r="AA28"/>
  <c r="S31"/>
  <c r="W31"/>
  <c r="AA31"/>
  <c r="Z32"/>
  <c r="S34"/>
  <c r="W34"/>
  <c r="AA34"/>
  <c r="S35"/>
  <c r="W35"/>
  <c r="AA35"/>
  <c r="Z36"/>
  <c r="AB39"/>
  <c r="U39"/>
  <c r="AC39"/>
  <c r="S41"/>
  <c r="W41"/>
  <c r="AA41"/>
  <c r="S42"/>
  <c r="W42"/>
  <c r="AA42"/>
  <c r="S46"/>
  <c r="S50"/>
  <c r="Y10"/>
  <c r="AA5"/>
  <c r="T5"/>
  <c r="R3"/>
  <c r="V3"/>
  <c r="Z3"/>
  <c r="U3"/>
  <c r="P4"/>
  <c r="R4"/>
  <c r="X6"/>
  <c r="AB6"/>
  <c r="U6"/>
  <c r="AC8"/>
  <c r="P10"/>
  <c r="V10"/>
  <c r="Z10"/>
  <c r="R11"/>
  <c r="X12"/>
  <c r="AB12"/>
  <c r="Z13"/>
  <c r="S14"/>
  <c r="W14"/>
  <c r="AA14"/>
  <c r="X15"/>
  <c r="AB15"/>
  <c r="S16"/>
  <c r="W16"/>
  <c r="AA16"/>
  <c r="S17"/>
  <c r="W17"/>
  <c r="AA17"/>
  <c r="Z18"/>
  <c r="AA20"/>
  <c r="U20"/>
  <c r="P22"/>
  <c r="V22"/>
  <c r="Z22"/>
  <c r="W24"/>
  <c r="U24"/>
  <c r="X25"/>
  <c r="AB25"/>
  <c r="X28"/>
  <c r="AB28"/>
  <c r="X30"/>
  <c r="AB30"/>
  <c r="X32"/>
  <c r="AB32"/>
  <c r="X34"/>
  <c r="AB34"/>
  <c r="X36"/>
  <c r="AB36"/>
  <c r="X38"/>
  <c r="AB38"/>
  <c r="X42"/>
  <c r="AB42"/>
  <c r="P44"/>
  <c r="T45"/>
  <c r="Y45"/>
  <c r="AC45"/>
  <c r="P46"/>
  <c r="T47"/>
  <c r="Y47"/>
  <c r="AC47"/>
  <c r="S49"/>
  <c r="W49"/>
  <c r="AA49"/>
  <c r="P50"/>
  <c r="V50"/>
  <c r="Z50"/>
  <c r="T51"/>
  <c r="Y51"/>
  <c r="AC51"/>
  <c r="R14"/>
  <c r="T22"/>
  <c r="Y22"/>
  <c r="AA43"/>
  <c r="U44"/>
  <c r="Y44"/>
  <c r="AC44"/>
  <c r="U46"/>
  <c r="Y46"/>
  <c r="AC46"/>
  <c r="W48"/>
  <c r="AA48"/>
  <c r="P49"/>
  <c r="U50"/>
  <c r="Y50"/>
  <c r="AC50"/>
  <c r="X51"/>
  <c r="AB51"/>
  <c r="X4"/>
  <c r="AB4"/>
  <c r="U4"/>
  <c r="Z4"/>
  <c r="R5"/>
  <c r="V5"/>
  <c r="Z5"/>
  <c r="U5"/>
  <c r="P6"/>
  <c r="Z6"/>
  <c r="R6"/>
  <c r="X7"/>
  <c r="AB7"/>
  <c r="X9"/>
  <c r="X10"/>
  <c r="AB10"/>
  <c r="U14"/>
  <c r="T16"/>
  <c r="Y16"/>
  <c r="V17"/>
  <c r="P19"/>
  <c r="V19"/>
  <c r="P21"/>
  <c r="V21"/>
  <c r="Z21"/>
  <c r="R21"/>
  <c r="AB23"/>
  <c r="Z23"/>
  <c r="P25"/>
  <c r="R26"/>
  <c r="V26"/>
  <c r="Z26"/>
  <c r="R27"/>
  <c r="V27"/>
  <c r="Z27"/>
  <c r="R29"/>
  <c r="V29"/>
  <c r="Z29"/>
  <c r="P30"/>
  <c r="R31"/>
  <c r="V31"/>
  <c r="Z31"/>
  <c r="P32"/>
  <c r="R33"/>
  <c r="V33"/>
  <c r="Z33"/>
  <c r="P35"/>
  <c r="V35"/>
  <c r="Z35"/>
  <c r="P36"/>
  <c r="P37"/>
  <c r="V37"/>
  <c r="Z37"/>
  <c r="P38"/>
  <c r="P39"/>
  <c r="V39"/>
  <c r="Z39"/>
  <c r="P40"/>
  <c r="V40"/>
  <c r="Z40"/>
  <c r="P41"/>
  <c r="V41"/>
  <c r="Z41"/>
  <c r="P42"/>
  <c r="P43"/>
  <c r="W45"/>
  <c r="AA45"/>
  <c r="W47"/>
  <c r="AA47"/>
  <c r="P48"/>
  <c r="T49"/>
  <c r="Y49"/>
  <c r="AC49"/>
  <c r="W51"/>
  <c r="AA51"/>
  <c r="V4"/>
  <c r="S7"/>
  <c r="S10"/>
  <c r="W10"/>
  <c r="AC12"/>
  <c r="U15"/>
  <c r="Y15"/>
  <c r="P18"/>
  <c r="R18"/>
  <c r="U19"/>
  <c r="AC19"/>
  <c r="U21"/>
  <c r="S22"/>
  <c r="W22"/>
  <c r="AA22"/>
  <c r="S23"/>
  <c r="W23"/>
  <c r="AA23"/>
  <c r="X23"/>
  <c r="U25"/>
  <c r="Y25"/>
  <c r="AC25"/>
  <c r="T26"/>
  <c r="T27"/>
  <c r="U28"/>
  <c r="Y28"/>
  <c r="AC28"/>
  <c r="T29"/>
  <c r="U30"/>
  <c r="Y30"/>
  <c r="AC30"/>
  <c r="T31"/>
  <c r="U32"/>
  <c r="Y32"/>
  <c r="AC32"/>
  <c r="T33"/>
  <c r="U34"/>
  <c r="Y34"/>
  <c r="AC34"/>
  <c r="T35"/>
  <c r="U36"/>
  <c r="Y36"/>
  <c r="AC36"/>
  <c r="T37"/>
  <c r="U38"/>
  <c r="Y38"/>
  <c r="AC38"/>
  <c r="T39"/>
  <c r="T40"/>
  <c r="T41"/>
  <c r="U42"/>
  <c r="Y42"/>
  <c r="AC42"/>
  <c r="U43"/>
  <c r="Y43"/>
  <c r="AC43"/>
  <c r="S44"/>
  <c r="W44"/>
  <c r="AA44"/>
  <c r="P45"/>
  <c r="W46"/>
  <c r="AA46"/>
  <c r="P47"/>
  <c r="U48"/>
  <c r="Y48"/>
  <c r="AC48"/>
  <c r="W50"/>
  <c r="AA50"/>
  <c r="P51"/>
  <c r="V51"/>
  <c r="Z51"/>
  <c r="AA10"/>
  <c r="X11"/>
  <c r="AB11"/>
  <c r="W12"/>
  <c r="AA12"/>
  <c r="W7"/>
  <c r="P8"/>
  <c r="R8"/>
  <c r="U9"/>
  <c r="Y9"/>
  <c r="AC9"/>
  <c r="R10"/>
  <c r="W11"/>
  <c r="P12"/>
  <c r="V12"/>
  <c r="Z12"/>
  <c r="R12"/>
  <c r="W13"/>
  <c r="AA13"/>
  <c r="F53"/>
  <c r="J53"/>
  <c r="N53"/>
  <c r="T8"/>
  <c r="Y8"/>
  <c r="U10"/>
  <c r="T12"/>
  <c r="Y12"/>
  <c r="U7"/>
  <c r="Y7"/>
  <c r="U11"/>
  <c r="Y11"/>
  <c r="R16"/>
  <c r="Z19"/>
  <c r="P20"/>
  <c r="R20"/>
  <c r="W20"/>
  <c r="AB20"/>
  <c r="R22"/>
  <c r="P24"/>
  <c r="S24"/>
  <c r="AA24"/>
  <c r="P26"/>
  <c r="P33"/>
  <c r="P3"/>
  <c r="P9"/>
  <c r="AC11"/>
  <c r="V11"/>
  <c r="AA11"/>
  <c r="E53"/>
  <c r="M53"/>
  <c r="X5"/>
  <c r="AB5"/>
  <c r="T11"/>
  <c r="Z11"/>
  <c r="P13"/>
  <c r="Y20"/>
  <c r="Y24"/>
  <c r="AC24"/>
  <c r="X24"/>
  <c r="H53"/>
  <c r="AA3"/>
  <c r="S5"/>
  <c r="W5"/>
  <c r="U8"/>
  <c r="T9"/>
  <c r="U12"/>
  <c r="U13"/>
  <c r="Y13"/>
  <c r="AC13"/>
  <c r="V13"/>
  <c r="U16"/>
  <c r="P17"/>
  <c r="U18"/>
  <c r="Y18"/>
  <c r="AC18"/>
  <c r="V18"/>
  <c r="S19"/>
  <c r="W19"/>
  <c r="AA19"/>
  <c r="R19"/>
  <c r="X19"/>
  <c r="T20"/>
  <c r="Z20"/>
  <c r="U22"/>
  <c r="P23"/>
  <c r="R23"/>
  <c r="P28"/>
  <c r="P29"/>
  <c r="P34"/>
  <c r="Z24"/>
  <c r="V24"/>
  <c r="R24"/>
  <c r="P5"/>
  <c r="AC7"/>
  <c r="V7"/>
  <c r="AA7"/>
  <c r="AC15"/>
  <c r="V15"/>
  <c r="AA15"/>
  <c r="I53"/>
  <c r="X3"/>
  <c r="AB3"/>
  <c r="T7"/>
  <c r="Z7"/>
  <c r="T15"/>
  <c r="Z15"/>
  <c r="AC20"/>
  <c r="V20"/>
  <c r="P31"/>
  <c r="D53"/>
  <c r="L53"/>
  <c r="P2"/>
  <c r="S3"/>
  <c r="G53"/>
  <c r="K53"/>
  <c r="O53"/>
  <c r="T2"/>
  <c r="X2"/>
  <c r="AB2"/>
  <c r="Y6"/>
  <c r="AC6"/>
  <c r="P7"/>
  <c r="S9"/>
  <c r="W9"/>
  <c r="AA9"/>
  <c r="P11"/>
  <c r="T13"/>
  <c r="P15"/>
  <c r="U17"/>
  <c r="Y17"/>
  <c r="AC17"/>
  <c r="T18"/>
  <c r="U23"/>
  <c r="Y23"/>
  <c r="AC23"/>
  <c r="T24"/>
  <c r="P27"/>
  <c r="T25"/>
  <c r="T28"/>
  <c r="T30"/>
  <c r="T32"/>
  <c r="T34"/>
  <c r="R35"/>
  <c r="T36"/>
  <c r="R37"/>
  <c r="T38"/>
  <c r="R39"/>
  <c r="R40"/>
  <c r="R41"/>
  <c r="T42"/>
  <c r="T43"/>
  <c r="X43"/>
  <c r="AB43"/>
  <c r="T44"/>
  <c r="X44"/>
  <c r="AB44"/>
  <c r="R45"/>
  <c r="V45"/>
  <c r="Z45"/>
  <c r="T46"/>
  <c r="X46"/>
  <c r="AB46"/>
  <c r="R47"/>
  <c r="V47"/>
  <c r="Z47"/>
  <c r="T48"/>
  <c r="X48"/>
  <c r="AB48"/>
  <c r="R49"/>
  <c r="V49"/>
  <c r="Z49"/>
  <c r="T50"/>
  <c r="X50"/>
  <c r="R51"/>
  <c r="U45"/>
  <c r="U47"/>
  <c r="U49"/>
  <c r="U51"/>
  <c r="R25"/>
  <c r="V25"/>
  <c r="X26"/>
  <c r="X27"/>
  <c r="R28"/>
  <c r="V28"/>
  <c r="X29"/>
  <c r="R30"/>
  <c r="V30"/>
  <c r="X31"/>
  <c r="R32"/>
  <c r="V32"/>
  <c r="X33"/>
  <c r="R34"/>
  <c r="V34"/>
  <c r="X35"/>
  <c r="R36"/>
  <c r="V36"/>
  <c r="X37"/>
  <c r="R38"/>
  <c r="V38"/>
  <c r="X39"/>
  <c r="X40"/>
  <c r="X41"/>
  <c r="R42"/>
  <c r="V42"/>
  <c r="R43"/>
  <c r="V43"/>
  <c r="R44"/>
  <c r="V44"/>
  <c r="X45"/>
  <c r="R46"/>
  <c r="V46"/>
  <c r="X47"/>
  <c r="R48"/>
  <c r="V48"/>
  <c r="X49"/>
  <c r="R50"/>
  <c r="D6" i="9"/>
  <c r="H19"/>
  <c r="H21"/>
  <c r="D42"/>
  <c r="H28"/>
  <c r="H51"/>
  <c r="D17"/>
  <c r="L29"/>
  <c r="N29" s="1"/>
  <c r="D30"/>
  <c r="H18"/>
  <c r="H33"/>
  <c r="H37"/>
  <c r="L40"/>
  <c r="N40" s="1"/>
  <c r="L3"/>
  <c r="N3" s="1"/>
  <c r="D4"/>
  <c r="D10"/>
  <c r="H15"/>
  <c r="D16"/>
  <c r="L36"/>
  <c r="N36" s="1"/>
  <c r="D50"/>
  <c r="L9"/>
  <c r="N9" s="1"/>
  <c r="D12"/>
  <c r="D22"/>
  <c r="L32"/>
  <c r="N32" s="1"/>
  <c r="H34"/>
  <c r="D43"/>
  <c r="D48"/>
  <c r="H9"/>
  <c r="H24"/>
  <c r="H6"/>
  <c r="H7"/>
  <c r="H12"/>
  <c r="D20"/>
  <c r="H26"/>
  <c r="H32"/>
  <c r="H36"/>
  <c r="D38"/>
  <c r="H43"/>
  <c r="H47"/>
  <c r="H3"/>
  <c r="H16"/>
  <c r="D19"/>
  <c r="H22"/>
  <c r="L28"/>
  <c r="N28" s="1"/>
  <c r="H29"/>
  <c r="L33"/>
  <c r="N33" s="1"/>
  <c r="L34"/>
  <c r="N34" s="1"/>
  <c r="L37"/>
  <c r="N37" s="1"/>
  <c r="H40"/>
  <c r="H48"/>
  <c r="L49"/>
  <c r="N49" s="1"/>
  <c r="D7"/>
  <c r="H8"/>
  <c r="E16"/>
  <c r="D18"/>
  <c r="E22"/>
  <c r="L24"/>
  <c r="N24" s="1"/>
  <c r="H25"/>
  <c r="D26"/>
  <c r="M52"/>
  <c r="E3"/>
  <c r="I7"/>
  <c r="H11"/>
  <c r="L12"/>
  <c r="N12" s="1"/>
  <c r="I12"/>
  <c r="H13"/>
  <c r="H14"/>
  <c r="L15"/>
  <c r="N15" s="1"/>
  <c r="I16"/>
  <c r="I19"/>
  <c r="I22"/>
  <c r="L25"/>
  <c r="N25" s="1"/>
  <c r="I26"/>
  <c r="E29"/>
  <c r="H31"/>
  <c r="E33"/>
  <c r="H35"/>
  <c r="E37"/>
  <c r="H39"/>
  <c r="E40"/>
  <c r="L43"/>
  <c r="N43" s="1"/>
  <c r="I43"/>
  <c r="D44"/>
  <c r="H45"/>
  <c r="D46"/>
  <c r="D49"/>
  <c r="E50"/>
  <c r="D3"/>
  <c r="H5"/>
  <c r="L6"/>
  <c r="N6" s="1"/>
  <c r="L7"/>
  <c r="N7" s="1"/>
  <c r="D9"/>
  <c r="L16"/>
  <c r="N16" s="1"/>
  <c r="L18"/>
  <c r="N18" s="1"/>
  <c r="L19"/>
  <c r="N19" s="1"/>
  <c r="L22"/>
  <c r="N22" s="1"/>
  <c r="D23"/>
  <c r="L26"/>
  <c r="N26" s="1"/>
  <c r="H27"/>
  <c r="D29"/>
  <c r="D32"/>
  <c r="D33"/>
  <c r="D34"/>
  <c r="D36"/>
  <c r="D37"/>
  <c r="D40"/>
  <c r="H41"/>
  <c r="L48"/>
  <c r="N48" s="1"/>
  <c r="I48"/>
  <c r="H49"/>
  <c r="B52"/>
  <c r="L8"/>
  <c r="N8" s="1"/>
  <c r="H4"/>
  <c r="D5"/>
  <c r="E6"/>
  <c r="D8"/>
  <c r="E9"/>
  <c r="H10"/>
  <c r="D11"/>
  <c r="E12"/>
  <c r="D13"/>
  <c r="I13"/>
  <c r="D14"/>
  <c r="I14"/>
  <c r="E15"/>
  <c r="H17"/>
  <c r="E18"/>
  <c r="H20"/>
  <c r="D21"/>
  <c r="H23"/>
  <c r="E24"/>
  <c r="E25"/>
  <c r="D27"/>
  <c r="I27"/>
  <c r="E28"/>
  <c r="H30"/>
  <c r="D31"/>
  <c r="E32"/>
  <c r="E34"/>
  <c r="D35"/>
  <c r="E36"/>
  <c r="H38"/>
  <c r="D39"/>
  <c r="D41"/>
  <c r="H42"/>
  <c r="E43"/>
  <c r="H44"/>
  <c r="D45"/>
  <c r="H46"/>
  <c r="D47"/>
  <c r="E48"/>
  <c r="H50"/>
  <c r="D51"/>
  <c r="L4"/>
  <c r="N4" s="1"/>
  <c r="L10"/>
  <c r="N10" s="1"/>
  <c r="D15"/>
  <c r="L17"/>
  <c r="N17" s="1"/>
  <c r="L20"/>
  <c r="N20" s="1"/>
  <c r="L23"/>
  <c r="N23" s="1"/>
  <c r="D24"/>
  <c r="D25"/>
  <c r="D28"/>
  <c r="L30"/>
  <c r="N30" s="1"/>
  <c r="L38"/>
  <c r="N38" s="1"/>
  <c r="L42"/>
  <c r="N42" s="1"/>
  <c r="L44"/>
  <c r="N44" s="1"/>
  <c r="L46"/>
  <c r="N46" s="1"/>
  <c r="L50"/>
  <c r="N50" s="1"/>
  <c r="L11"/>
  <c r="N11" s="1"/>
  <c r="L13"/>
  <c r="N13" s="1"/>
  <c r="L14"/>
  <c r="N14" s="1"/>
  <c r="L21"/>
  <c r="N21" s="1"/>
  <c r="L27"/>
  <c r="N27" s="1"/>
  <c r="L31"/>
  <c r="N31" s="1"/>
  <c r="L35"/>
  <c r="N35" s="1"/>
  <c r="L39"/>
  <c r="N39" s="1"/>
  <c r="L41"/>
  <c r="N41" s="1"/>
  <c r="L45"/>
  <c r="N45" s="1"/>
  <c r="L47"/>
  <c r="N47" s="1"/>
  <c r="L51"/>
  <c r="N51" s="1"/>
  <c r="L5"/>
  <c r="N5" s="1"/>
  <c r="S53" i="10" l="1"/>
  <c r="Y53"/>
  <c r="AC53"/>
  <c r="V53"/>
  <c r="AA53"/>
  <c r="Z53"/>
  <c r="R53"/>
  <c r="U53"/>
  <c r="W53"/>
  <c r="AB53"/>
  <c r="T53"/>
  <c r="X53"/>
  <c r="M53" i="9"/>
  <c r="H53"/>
  <c r="I53"/>
  <c r="D53"/>
  <c r="E53"/>
  <c r="L52"/>
  <c r="N53"/>
  <c r="B55"/>
  <c r="B56" s="1"/>
  <c r="B60"/>
  <c r="D44" i="8"/>
  <c r="E44" s="1"/>
  <c r="D43"/>
  <c r="E43" s="1"/>
  <c r="D47"/>
  <c r="D46"/>
  <c r="B47"/>
  <c r="B46"/>
  <c r="E50" i="7"/>
  <c r="B50"/>
  <c r="D50"/>
  <c r="E51"/>
  <c r="E48"/>
  <c r="E47"/>
  <c r="D47"/>
  <c r="B55" i="2"/>
  <c r="C55"/>
  <c r="C54"/>
  <c r="C53"/>
  <c r="C52"/>
  <c r="C51"/>
  <c r="C50"/>
  <c r="C49"/>
  <c r="C48"/>
  <c r="C47"/>
  <c r="C46"/>
  <c r="C45"/>
  <c r="C44"/>
  <c r="C39"/>
  <c r="C38"/>
  <c r="C37"/>
  <c r="C36"/>
  <c r="C35"/>
  <c r="C34"/>
  <c r="C33"/>
  <c r="C32"/>
  <c r="C31"/>
  <c r="C27"/>
  <c r="C26"/>
  <c r="C25"/>
  <c r="C21"/>
  <c r="C20"/>
  <c r="C19"/>
  <c r="C18"/>
  <c r="C17"/>
  <c r="C16"/>
  <c r="C15"/>
  <c r="C11"/>
  <c r="C10"/>
  <c r="C9"/>
  <c r="C8"/>
  <c r="C7"/>
  <c r="C6"/>
  <c r="C5"/>
  <c r="C4"/>
  <c r="C3"/>
  <c r="E22" i="1"/>
  <c r="E28"/>
  <c r="D70"/>
  <c r="C54"/>
  <c r="C53"/>
  <c r="C52"/>
  <c r="C51"/>
  <c r="C50"/>
  <c r="C49"/>
  <c r="C48"/>
  <c r="C47"/>
  <c r="C46"/>
  <c r="C45"/>
  <c r="C44"/>
  <c r="C43"/>
  <c r="C55" s="1"/>
  <c r="C39"/>
  <c r="C38"/>
  <c r="C37"/>
  <c r="C36"/>
  <c r="C35"/>
  <c r="C34"/>
  <c r="C33"/>
  <c r="C32"/>
  <c r="C40" s="1"/>
  <c r="C31"/>
  <c r="C27"/>
  <c r="C26"/>
  <c r="C25"/>
  <c r="C21"/>
  <c r="C20"/>
  <c r="C19"/>
  <c r="C18"/>
  <c r="C17"/>
  <c r="C16"/>
  <c r="C15"/>
  <c r="E65" i="4"/>
  <c r="C4" i="1"/>
  <c r="C5"/>
  <c r="C6"/>
  <c r="C7"/>
  <c r="C8"/>
  <c r="C9"/>
  <c r="C10"/>
  <c r="C11"/>
  <c r="C3"/>
  <c r="D71" i="2"/>
  <c r="B54"/>
  <c r="B69" s="1"/>
  <c r="B53"/>
  <c r="B52"/>
  <c r="B51"/>
  <c r="B50"/>
  <c r="B49"/>
  <c r="B48"/>
  <c r="B47"/>
  <c r="B46"/>
  <c r="B45"/>
  <c r="B44"/>
  <c r="B39"/>
  <c r="B38"/>
  <c r="B37"/>
  <c r="B36"/>
  <c r="B35"/>
  <c r="B34"/>
  <c r="B33"/>
  <c r="B32"/>
  <c r="B31"/>
  <c r="B27"/>
  <c r="B26"/>
  <c r="B25"/>
  <c r="B21"/>
  <c r="B20"/>
  <c r="B19"/>
  <c r="B18"/>
  <c r="B17"/>
  <c r="B16"/>
  <c r="B15"/>
  <c r="B11"/>
  <c r="B10"/>
  <c r="B9"/>
  <c r="B8"/>
  <c r="B7"/>
  <c r="B6"/>
  <c r="B5"/>
  <c r="B4"/>
  <c r="B3"/>
  <c r="B44" i="1"/>
  <c r="B45"/>
  <c r="B46"/>
  <c r="B47"/>
  <c r="B48"/>
  <c r="B49"/>
  <c r="B50"/>
  <c r="B51"/>
  <c r="B52"/>
  <c r="B53"/>
  <c r="B43"/>
  <c r="B39"/>
  <c r="B38"/>
  <c r="B37"/>
  <c r="B36"/>
  <c r="B35"/>
  <c r="B34"/>
  <c r="B33"/>
  <c r="B32"/>
  <c r="B31"/>
  <c r="B27"/>
  <c r="B26"/>
  <c r="B25"/>
  <c r="B21"/>
  <c r="B20"/>
  <c r="B19"/>
  <c r="B18"/>
  <c r="B17"/>
  <c r="B16"/>
  <c r="B15"/>
  <c r="B4"/>
  <c r="B5"/>
  <c r="B6"/>
  <c r="B7"/>
  <c r="B8"/>
  <c r="B9"/>
  <c r="B10"/>
  <c r="B11"/>
  <c r="B3"/>
  <c r="M78" i="6"/>
  <c r="K78"/>
  <c r="H78"/>
  <c r="G78"/>
  <c r="I78" s="1"/>
  <c r="C78"/>
  <c r="E78" s="1"/>
  <c r="B78"/>
  <c r="M77"/>
  <c r="K77"/>
  <c r="G77"/>
  <c r="I77" s="1"/>
  <c r="C77"/>
  <c r="B77"/>
  <c r="M76"/>
  <c r="K76"/>
  <c r="G76"/>
  <c r="E76"/>
  <c r="C76"/>
  <c r="B76"/>
  <c r="M75"/>
  <c r="K75"/>
  <c r="G75"/>
  <c r="I75" s="1"/>
  <c r="E75"/>
  <c r="D75"/>
  <c r="C75"/>
  <c r="B75"/>
  <c r="M74"/>
  <c r="K74"/>
  <c r="G74"/>
  <c r="H74" s="1"/>
  <c r="D74"/>
  <c r="C74"/>
  <c r="E74" s="1"/>
  <c r="B74"/>
  <c r="M73"/>
  <c r="K73"/>
  <c r="G73"/>
  <c r="I73" s="1"/>
  <c r="C73"/>
  <c r="B73"/>
  <c r="M72"/>
  <c r="K72"/>
  <c r="G72"/>
  <c r="E72"/>
  <c r="C72"/>
  <c r="B72"/>
  <c r="M71"/>
  <c r="K71"/>
  <c r="G71"/>
  <c r="I71" s="1"/>
  <c r="E71"/>
  <c r="D71"/>
  <c r="C71"/>
  <c r="B71"/>
  <c r="M70"/>
  <c r="K70"/>
  <c r="G70"/>
  <c r="I70" s="1"/>
  <c r="D70"/>
  <c r="C70"/>
  <c r="E70" s="1"/>
  <c r="B70"/>
  <c r="H70" s="1"/>
  <c r="M69"/>
  <c r="K69"/>
  <c r="G69"/>
  <c r="I69" s="1"/>
  <c r="C69"/>
  <c r="B69"/>
  <c r="M68"/>
  <c r="K68"/>
  <c r="G68"/>
  <c r="E68"/>
  <c r="C68"/>
  <c r="B68"/>
  <c r="M67"/>
  <c r="K67"/>
  <c r="G67"/>
  <c r="I67" s="1"/>
  <c r="E67"/>
  <c r="D67"/>
  <c r="C67"/>
  <c r="B67"/>
  <c r="M66"/>
  <c r="K66"/>
  <c r="G66"/>
  <c r="I66" s="1"/>
  <c r="D66"/>
  <c r="C66"/>
  <c r="E66" s="1"/>
  <c r="B66"/>
  <c r="H66" s="1"/>
  <c r="M65"/>
  <c r="K65"/>
  <c r="G65"/>
  <c r="I65" s="1"/>
  <c r="C65"/>
  <c r="B65"/>
  <c r="M64"/>
  <c r="K64"/>
  <c r="G64"/>
  <c r="E64"/>
  <c r="C64"/>
  <c r="B64"/>
  <c r="M63"/>
  <c r="K63"/>
  <c r="G63"/>
  <c r="I63" s="1"/>
  <c r="E63"/>
  <c r="D63"/>
  <c r="C63"/>
  <c r="B63"/>
  <c r="M62"/>
  <c r="K62"/>
  <c r="G62"/>
  <c r="I62" s="1"/>
  <c r="D62"/>
  <c r="C62"/>
  <c r="E62" s="1"/>
  <c r="B62"/>
  <c r="H62" s="1"/>
  <c r="M61"/>
  <c r="K61"/>
  <c r="G61"/>
  <c r="I61" s="1"/>
  <c r="C61"/>
  <c r="B61"/>
  <c r="M60"/>
  <c r="K60"/>
  <c r="G60"/>
  <c r="E60"/>
  <c r="C60"/>
  <c r="B60"/>
  <c r="M59"/>
  <c r="K59"/>
  <c r="G59"/>
  <c r="I59" s="1"/>
  <c r="E59"/>
  <c r="D59"/>
  <c r="C59"/>
  <c r="B59"/>
  <c r="M58"/>
  <c r="K58"/>
  <c r="G58"/>
  <c r="H58" s="1"/>
  <c r="D58"/>
  <c r="C58"/>
  <c r="E58" s="1"/>
  <c r="B58"/>
  <c r="M57"/>
  <c r="K57"/>
  <c r="G57"/>
  <c r="I57" s="1"/>
  <c r="C57"/>
  <c r="B57"/>
  <c r="M56"/>
  <c r="K56"/>
  <c r="G56"/>
  <c r="E56"/>
  <c r="C56"/>
  <c r="B56"/>
  <c r="M55"/>
  <c r="K55"/>
  <c r="G55"/>
  <c r="I55" s="1"/>
  <c r="E55"/>
  <c r="D55"/>
  <c r="C55"/>
  <c r="B55"/>
  <c r="M54"/>
  <c r="K54"/>
  <c r="G54"/>
  <c r="H54" s="1"/>
  <c r="D54"/>
  <c r="C54"/>
  <c r="E54" s="1"/>
  <c r="B54"/>
  <c r="M53"/>
  <c r="K53"/>
  <c r="G53"/>
  <c r="I53" s="1"/>
  <c r="C53"/>
  <c r="B53"/>
  <c r="M52"/>
  <c r="K52"/>
  <c r="G52"/>
  <c r="H52" s="1"/>
  <c r="E52"/>
  <c r="C52"/>
  <c r="B52"/>
  <c r="M51"/>
  <c r="K51"/>
  <c r="G51"/>
  <c r="I51" s="1"/>
  <c r="E51"/>
  <c r="D51"/>
  <c r="C51"/>
  <c r="B51"/>
  <c r="M50"/>
  <c r="K50"/>
  <c r="G50"/>
  <c r="H50" s="1"/>
  <c r="D50"/>
  <c r="C50"/>
  <c r="E50" s="1"/>
  <c r="B50"/>
  <c r="M49"/>
  <c r="K49"/>
  <c r="G49"/>
  <c r="I49" s="1"/>
  <c r="C49"/>
  <c r="B49"/>
  <c r="M48"/>
  <c r="K48"/>
  <c r="G48"/>
  <c r="H48" s="1"/>
  <c r="E48"/>
  <c r="C48"/>
  <c r="B48"/>
  <c r="M47"/>
  <c r="K47"/>
  <c r="G47"/>
  <c r="I47" s="1"/>
  <c r="E47"/>
  <c r="D47"/>
  <c r="C47"/>
  <c r="B47"/>
  <c r="M46"/>
  <c r="K46"/>
  <c r="G46"/>
  <c r="H46" s="1"/>
  <c r="D46"/>
  <c r="C46"/>
  <c r="E46" s="1"/>
  <c r="B46"/>
  <c r="M45"/>
  <c r="K45"/>
  <c r="G45"/>
  <c r="I45" s="1"/>
  <c r="C45"/>
  <c r="B45"/>
  <c r="M44"/>
  <c r="K44"/>
  <c r="G44"/>
  <c r="H44" s="1"/>
  <c r="E44"/>
  <c r="C44"/>
  <c r="B44"/>
  <c r="M43"/>
  <c r="K43"/>
  <c r="G43"/>
  <c r="I43" s="1"/>
  <c r="E43"/>
  <c r="D43"/>
  <c r="C43"/>
  <c r="B43"/>
  <c r="M42"/>
  <c r="K42"/>
  <c r="G42"/>
  <c r="H42" s="1"/>
  <c r="D42"/>
  <c r="C42"/>
  <c r="E42" s="1"/>
  <c r="B42"/>
  <c r="M41"/>
  <c r="K41"/>
  <c r="G41"/>
  <c r="I41" s="1"/>
  <c r="C41"/>
  <c r="B41"/>
  <c r="M40"/>
  <c r="K40"/>
  <c r="G40"/>
  <c r="H40" s="1"/>
  <c r="E40"/>
  <c r="C40"/>
  <c r="B40"/>
  <c r="M39"/>
  <c r="K39"/>
  <c r="G39"/>
  <c r="I39" s="1"/>
  <c r="E39"/>
  <c r="D39"/>
  <c r="C39"/>
  <c r="B39"/>
  <c r="K38"/>
  <c r="I38"/>
  <c r="C38"/>
  <c r="D38" s="1"/>
  <c r="B38"/>
  <c r="H38" s="1"/>
  <c r="M37"/>
  <c r="K37"/>
  <c r="I37"/>
  <c r="G37"/>
  <c r="C37"/>
  <c r="E37" s="1"/>
  <c r="B37"/>
  <c r="M36"/>
  <c r="K36"/>
  <c r="I36"/>
  <c r="G36"/>
  <c r="H36" s="1"/>
  <c r="C36"/>
  <c r="E36" s="1"/>
  <c r="B36"/>
  <c r="M35"/>
  <c r="K35"/>
  <c r="H35"/>
  <c r="G35"/>
  <c r="I35" s="1"/>
  <c r="C35"/>
  <c r="B35"/>
  <c r="M34"/>
  <c r="K34"/>
  <c r="G34"/>
  <c r="H34" s="1"/>
  <c r="C34"/>
  <c r="D34" s="1"/>
  <c r="B34"/>
  <c r="M33"/>
  <c r="K33"/>
  <c r="I33"/>
  <c r="G33"/>
  <c r="C33"/>
  <c r="E33" s="1"/>
  <c r="B33"/>
  <c r="M32"/>
  <c r="K32"/>
  <c r="I32"/>
  <c r="G32"/>
  <c r="H32" s="1"/>
  <c r="C32"/>
  <c r="E32" s="1"/>
  <c r="B32"/>
  <c r="M31"/>
  <c r="K31"/>
  <c r="H31"/>
  <c r="G31"/>
  <c r="I31" s="1"/>
  <c r="C31"/>
  <c r="B31"/>
  <c r="M30"/>
  <c r="K30"/>
  <c r="G30"/>
  <c r="H30" s="1"/>
  <c r="C30"/>
  <c r="D30" s="1"/>
  <c r="B30"/>
  <c r="M29"/>
  <c r="K29"/>
  <c r="I29"/>
  <c r="G29"/>
  <c r="C29"/>
  <c r="E29" s="1"/>
  <c r="B29"/>
  <c r="M28"/>
  <c r="K28"/>
  <c r="I28"/>
  <c r="G28"/>
  <c r="H28" s="1"/>
  <c r="C28"/>
  <c r="E28" s="1"/>
  <c r="B28"/>
  <c r="M27"/>
  <c r="K27"/>
  <c r="H27"/>
  <c r="G27"/>
  <c r="I27" s="1"/>
  <c r="C27"/>
  <c r="B27"/>
  <c r="M26"/>
  <c r="K26"/>
  <c r="G26"/>
  <c r="H26" s="1"/>
  <c r="C26"/>
  <c r="D26" s="1"/>
  <c r="B26"/>
  <c r="M25"/>
  <c r="K25"/>
  <c r="I25"/>
  <c r="G25"/>
  <c r="C25"/>
  <c r="E25" s="1"/>
  <c r="B25"/>
  <c r="M24"/>
  <c r="K24"/>
  <c r="I24"/>
  <c r="G24"/>
  <c r="H24" s="1"/>
  <c r="C24"/>
  <c r="E24" s="1"/>
  <c r="B24"/>
  <c r="M23"/>
  <c r="K23"/>
  <c r="H23"/>
  <c r="G23"/>
  <c r="I23" s="1"/>
  <c r="C23"/>
  <c r="D23" s="1"/>
  <c r="B23"/>
  <c r="M22"/>
  <c r="K22"/>
  <c r="I22"/>
  <c r="E22"/>
  <c r="C22"/>
  <c r="L22" s="1"/>
  <c r="N22" s="1"/>
  <c r="B22"/>
  <c r="H22" s="1"/>
  <c r="M21"/>
  <c r="K21"/>
  <c r="G21"/>
  <c r="I21" s="1"/>
  <c r="C21"/>
  <c r="E21" s="1"/>
  <c r="B21"/>
  <c r="M20"/>
  <c r="K20"/>
  <c r="H20"/>
  <c r="G20"/>
  <c r="I20" s="1"/>
  <c r="C20"/>
  <c r="D20" s="1"/>
  <c r="B20"/>
  <c r="M19"/>
  <c r="K19"/>
  <c r="G19"/>
  <c r="H19" s="1"/>
  <c r="C19"/>
  <c r="D19" s="1"/>
  <c r="B19"/>
  <c r="M18"/>
  <c r="K18"/>
  <c r="G18"/>
  <c r="E18"/>
  <c r="C18"/>
  <c r="D18" s="1"/>
  <c r="B18"/>
  <c r="M17"/>
  <c r="K17"/>
  <c r="G17"/>
  <c r="I17" s="1"/>
  <c r="C17"/>
  <c r="E17" s="1"/>
  <c r="B17"/>
  <c r="M16"/>
  <c r="K16"/>
  <c r="G16"/>
  <c r="I16" s="1"/>
  <c r="C16"/>
  <c r="D16" s="1"/>
  <c r="B16"/>
  <c r="M15"/>
  <c r="K15"/>
  <c r="G15"/>
  <c r="H15" s="1"/>
  <c r="C15"/>
  <c r="E15" s="1"/>
  <c r="B15"/>
  <c r="M14"/>
  <c r="K14"/>
  <c r="G14"/>
  <c r="L14" s="1"/>
  <c r="E14"/>
  <c r="C14"/>
  <c r="D14" s="1"/>
  <c r="B14"/>
  <c r="M13"/>
  <c r="K13"/>
  <c r="G13"/>
  <c r="I13" s="1"/>
  <c r="C13"/>
  <c r="E13" s="1"/>
  <c r="B13"/>
  <c r="M12"/>
  <c r="K12"/>
  <c r="G12"/>
  <c r="I12" s="1"/>
  <c r="C12"/>
  <c r="D12" s="1"/>
  <c r="B12"/>
  <c r="M11"/>
  <c r="K11"/>
  <c r="G11"/>
  <c r="H11" s="1"/>
  <c r="C11"/>
  <c r="E11" s="1"/>
  <c r="B11"/>
  <c r="M10"/>
  <c r="K10"/>
  <c r="G10"/>
  <c r="L10" s="1"/>
  <c r="E10"/>
  <c r="C10"/>
  <c r="D10" s="1"/>
  <c r="B10"/>
  <c r="M9"/>
  <c r="K9"/>
  <c r="G9"/>
  <c r="I9" s="1"/>
  <c r="C9"/>
  <c r="E9" s="1"/>
  <c r="B9"/>
  <c r="M8"/>
  <c r="K8"/>
  <c r="G8"/>
  <c r="I8" s="1"/>
  <c r="C8"/>
  <c r="D8" s="1"/>
  <c r="B8"/>
  <c r="M7"/>
  <c r="K7"/>
  <c r="G7"/>
  <c r="H7" s="1"/>
  <c r="C7"/>
  <c r="E7" s="1"/>
  <c r="B7"/>
  <c r="M6"/>
  <c r="K6"/>
  <c r="G6"/>
  <c r="L6" s="1"/>
  <c r="E6"/>
  <c r="C6"/>
  <c r="D6" s="1"/>
  <c r="B6"/>
  <c r="M5"/>
  <c r="K5"/>
  <c r="G5"/>
  <c r="I5" s="1"/>
  <c r="C5"/>
  <c r="E5" s="1"/>
  <c r="B5"/>
  <c r="M4"/>
  <c r="K4"/>
  <c r="G4"/>
  <c r="I4" s="1"/>
  <c r="C4"/>
  <c r="D4" s="1"/>
  <c r="B4"/>
  <c r="M3"/>
  <c r="K3"/>
  <c r="G3"/>
  <c r="H3" s="1"/>
  <c r="C3"/>
  <c r="E3" s="1"/>
  <c r="B3"/>
  <c r="AA77" i="5"/>
  <c r="O77"/>
  <c r="N77"/>
  <c r="AB77" s="1"/>
  <c r="M77"/>
  <c r="L77"/>
  <c r="K77"/>
  <c r="J77"/>
  <c r="X77" s="1"/>
  <c r="I77"/>
  <c r="W77" s="1"/>
  <c r="H77"/>
  <c r="G77"/>
  <c r="F77"/>
  <c r="E77"/>
  <c r="S77" s="1"/>
  <c r="D77"/>
  <c r="C77"/>
  <c r="AC76"/>
  <c r="O76"/>
  <c r="N76"/>
  <c r="M76"/>
  <c r="L76"/>
  <c r="K76"/>
  <c r="Y76" s="1"/>
  <c r="J76"/>
  <c r="I76"/>
  <c r="H76"/>
  <c r="G76"/>
  <c r="F76"/>
  <c r="E76"/>
  <c r="D76"/>
  <c r="C76"/>
  <c r="AA75"/>
  <c r="O75"/>
  <c r="N75"/>
  <c r="AB75" s="1"/>
  <c r="M75"/>
  <c r="L75"/>
  <c r="K75"/>
  <c r="J75"/>
  <c r="X75" s="1"/>
  <c r="I75"/>
  <c r="W75" s="1"/>
  <c r="H75"/>
  <c r="G75"/>
  <c r="F75"/>
  <c r="E75"/>
  <c r="S75" s="1"/>
  <c r="D75"/>
  <c r="C75"/>
  <c r="Z75" s="1"/>
  <c r="AC74"/>
  <c r="O74"/>
  <c r="N74"/>
  <c r="M74"/>
  <c r="L74"/>
  <c r="K74"/>
  <c r="Y74" s="1"/>
  <c r="J74"/>
  <c r="I74"/>
  <c r="H74"/>
  <c r="G74"/>
  <c r="F74"/>
  <c r="E74"/>
  <c r="D74"/>
  <c r="C74"/>
  <c r="O73"/>
  <c r="N73"/>
  <c r="M73"/>
  <c r="L73"/>
  <c r="K73"/>
  <c r="J73"/>
  <c r="I73"/>
  <c r="H73"/>
  <c r="G73"/>
  <c r="F73"/>
  <c r="E73"/>
  <c r="D73"/>
  <c r="C73"/>
  <c r="Z73" s="1"/>
  <c r="O72"/>
  <c r="N72"/>
  <c r="M72"/>
  <c r="L72"/>
  <c r="Z72" s="1"/>
  <c r="K72"/>
  <c r="J72"/>
  <c r="I72"/>
  <c r="W72" s="1"/>
  <c r="H72"/>
  <c r="V72" s="1"/>
  <c r="G72"/>
  <c r="F72"/>
  <c r="E72"/>
  <c r="S72" s="1"/>
  <c r="D72"/>
  <c r="P72" s="1"/>
  <c r="C72"/>
  <c r="AB72" s="1"/>
  <c r="O71"/>
  <c r="N71"/>
  <c r="M71"/>
  <c r="AA71" s="1"/>
  <c r="L71"/>
  <c r="K71"/>
  <c r="J71"/>
  <c r="I71"/>
  <c r="W71" s="1"/>
  <c r="H71"/>
  <c r="G71"/>
  <c r="F71"/>
  <c r="E71"/>
  <c r="S71" s="1"/>
  <c r="D71"/>
  <c r="C71"/>
  <c r="Z71" s="1"/>
  <c r="O70"/>
  <c r="N70"/>
  <c r="M70"/>
  <c r="L70"/>
  <c r="K70"/>
  <c r="J70"/>
  <c r="I70"/>
  <c r="H70"/>
  <c r="G70"/>
  <c r="F70"/>
  <c r="E70"/>
  <c r="D70"/>
  <c r="C70"/>
  <c r="O69"/>
  <c r="N69"/>
  <c r="M69"/>
  <c r="L69"/>
  <c r="K69"/>
  <c r="J69"/>
  <c r="I69"/>
  <c r="H69"/>
  <c r="G69"/>
  <c r="F69"/>
  <c r="E69"/>
  <c r="D69"/>
  <c r="C69"/>
  <c r="Z69" s="1"/>
  <c r="O68"/>
  <c r="N68"/>
  <c r="M68"/>
  <c r="L68"/>
  <c r="K68"/>
  <c r="J68"/>
  <c r="I68"/>
  <c r="W68" s="1"/>
  <c r="H68"/>
  <c r="G68"/>
  <c r="F68"/>
  <c r="E68"/>
  <c r="S68" s="1"/>
  <c r="D68"/>
  <c r="P68" s="1"/>
  <c r="C68"/>
  <c r="AB68" s="1"/>
  <c r="O67"/>
  <c r="N67"/>
  <c r="M67"/>
  <c r="AA67" s="1"/>
  <c r="L67"/>
  <c r="K67"/>
  <c r="J67"/>
  <c r="I67"/>
  <c r="W67" s="1"/>
  <c r="H67"/>
  <c r="G67"/>
  <c r="F67"/>
  <c r="E67"/>
  <c r="S67" s="1"/>
  <c r="D67"/>
  <c r="C67"/>
  <c r="Z67" s="1"/>
  <c r="O66"/>
  <c r="N66"/>
  <c r="M66"/>
  <c r="L66"/>
  <c r="K66"/>
  <c r="J66"/>
  <c r="I66"/>
  <c r="H66"/>
  <c r="G66"/>
  <c r="F66"/>
  <c r="E66"/>
  <c r="D66"/>
  <c r="C66"/>
  <c r="O65"/>
  <c r="N65"/>
  <c r="M65"/>
  <c r="L65"/>
  <c r="K65"/>
  <c r="J65"/>
  <c r="I65"/>
  <c r="H65"/>
  <c r="G65"/>
  <c r="F65"/>
  <c r="E65"/>
  <c r="D65"/>
  <c r="C65"/>
  <c r="Z65" s="1"/>
  <c r="O64"/>
  <c r="N64"/>
  <c r="M64"/>
  <c r="L64"/>
  <c r="Z64" s="1"/>
  <c r="K64"/>
  <c r="J64"/>
  <c r="I64"/>
  <c r="H64"/>
  <c r="V64" s="1"/>
  <c r="G64"/>
  <c r="F64"/>
  <c r="E64"/>
  <c r="D64"/>
  <c r="C64"/>
  <c r="AB64" s="1"/>
  <c r="O63"/>
  <c r="N63"/>
  <c r="M63"/>
  <c r="L63"/>
  <c r="K63"/>
  <c r="J63"/>
  <c r="I63"/>
  <c r="W63" s="1"/>
  <c r="H63"/>
  <c r="G63"/>
  <c r="F63"/>
  <c r="E63"/>
  <c r="S63" s="1"/>
  <c r="D63"/>
  <c r="P63" s="1"/>
  <c r="C63"/>
  <c r="O62"/>
  <c r="N62"/>
  <c r="M62"/>
  <c r="AA62" s="1"/>
  <c r="L62"/>
  <c r="Z62" s="1"/>
  <c r="K62"/>
  <c r="J62"/>
  <c r="I62"/>
  <c r="W62" s="1"/>
  <c r="H62"/>
  <c r="V62" s="1"/>
  <c r="G62"/>
  <c r="F62"/>
  <c r="E62"/>
  <c r="S62" s="1"/>
  <c r="D62"/>
  <c r="P62" s="1"/>
  <c r="C62"/>
  <c r="AB62" s="1"/>
  <c r="O61"/>
  <c r="N61"/>
  <c r="M61"/>
  <c r="AA61" s="1"/>
  <c r="L61"/>
  <c r="K61"/>
  <c r="J61"/>
  <c r="I61"/>
  <c r="W61" s="1"/>
  <c r="H61"/>
  <c r="G61"/>
  <c r="F61"/>
  <c r="E61"/>
  <c r="S61" s="1"/>
  <c r="D61"/>
  <c r="C61"/>
  <c r="Z61" s="1"/>
  <c r="O60"/>
  <c r="N60"/>
  <c r="M60"/>
  <c r="L60"/>
  <c r="K60"/>
  <c r="J60"/>
  <c r="I60"/>
  <c r="H60"/>
  <c r="G60"/>
  <c r="F60"/>
  <c r="E60"/>
  <c r="D60"/>
  <c r="C60"/>
  <c r="O59"/>
  <c r="N59"/>
  <c r="M59"/>
  <c r="L59"/>
  <c r="K59"/>
  <c r="J59"/>
  <c r="I59"/>
  <c r="H59"/>
  <c r="G59"/>
  <c r="F59"/>
  <c r="E59"/>
  <c r="D59"/>
  <c r="C59"/>
  <c r="Z59" s="1"/>
  <c r="O58"/>
  <c r="N58"/>
  <c r="M58"/>
  <c r="L58"/>
  <c r="Z58" s="1"/>
  <c r="K58"/>
  <c r="J58"/>
  <c r="I58"/>
  <c r="H58"/>
  <c r="V58" s="1"/>
  <c r="G58"/>
  <c r="F58"/>
  <c r="E58"/>
  <c r="D58"/>
  <c r="C58"/>
  <c r="AB58" s="1"/>
  <c r="O57"/>
  <c r="N57"/>
  <c r="M57"/>
  <c r="AA57" s="1"/>
  <c r="L57"/>
  <c r="K57"/>
  <c r="J57"/>
  <c r="I57"/>
  <c r="W57" s="1"/>
  <c r="H57"/>
  <c r="G57"/>
  <c r="F57"/>
  <c r="E57"/>
  <c r="S57" s="1"/>
  <c r="D57"/>
  <c r="P57" s="1"/>
  <c r="C57"/>
  <c r="O56"/>
  <c r="N56"/>
  <c r="M56"/>
  <c r="AA56" s="1"/>
  <c r="L56"/>
  <c r="Z56" s="1"/>
  <c r="K56"/>
  <c r="J56"/>
  <c r="I56"/>
  <c r="W56" s="1"/>
  <c r="H56"/>
  <c r="V56" s="1"/>
  <c r="G56"/>
  <c r="F56"/>
  <c r="E56"/>
  <c r="S56" s="1"/>
  <c r="D56"/>
  <c r="P56" s="1"/>
  <c r="C56"/>
  <c r="AB56" s="1"/>
  <c r="O55"/>
  <c r="N55"/>
  <c r="M55"/>
  <c r="AA55" s="1"/>
  <c r="L55"/>
  <c r="K55"/>
  <c r="J55"/>
  <c r="I55"/>
  <c r="W55" s="1"/>
  <c r="H55"/>
  <c r="G55"/>
  <c r="F55"/>
  <c r="E55"/>
  <c r="S55" s="1"/>
  <c r="D55"/>
  <c r="C55"/>
  <c r="Z55" s="1"/>
  <c r="Z54"/>
  <c r="V54"/>
  <c r="O54"/>
  <c r="N54"/>
  <c r="M54"/>
  <c r="AA54" s="1"/>
  <c r="L54"/>
  <c r="K54"/>
  <c r="J54"/>
  <c r="I54"/>
  <c r="W54" s="1"/>
  <c r="H54"/>
  <c r="G54"/>
  <c r="F54"/>
  <c r="E54"/>
  <c r="S54" s="1"/>
  <c r="D54"/>
  <c r="C54"/>
  <c r="O53"/>
  <c r="N53"/>
  <c r="M53"/>
  <c r="L53"/>
  <c r="K53"/>
  <c r="J53"/>
  <c r="I53"/>
  <c r="H53"/>
  <c r="G53"/>
  <c r="F53"/>
  <c r="E53"/>
  <c r="D53"/>
  <c r="C53"/>
  <c r="Z53" s="1"/>
  <c r="Z52"/>
  <c r="O52"/>
  <c r="N52"/>
  <c r="M52"/>
  <c r="L52"/>
  <c r="K52"/>
  <c r="J52"/>
  <c r="I52"/>
  <c r="H52"/>
  <c r="V52" s="1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Z51" s="1"/>
  <c r="O50"/>
  <c r="N50"/>
  <c r="M50"/>
  <c r="L50"/>
  <c r="Z50" s="1"/>
  <c r="K50"/>
  <c r="J50"/>
  <c r="I50"/>
  <c r="H50"/>
  <c r="V50" s="1"/>
  <c r="G50"/>
  <c r="F50"/>
  <c r="E50"/>
  <c r="D50"/>
  <c r="C50"/>
  <c r="AB50" s="1"/>
  <c r="O49"/>
  <c r="N49"/>
  <c r="M49"/>
  <c r="AA49" s="1"/>
  <c r="L49"/>
  <c r="K49"/>
  <c r="J49"/>
  <c r="I49"/>
  <c r="W49" s="1"/>
  <c r="H49"/>
  <c r="G49"/>
  <c r="F49"/>
  <c r="E49"/>
  <c r="S49" s="1"/>
  <c r="D49"/>
  <c r="P49" s="1"/>
  <c r="C49"/>
  <c r="O48"/>
  <c r="N48"/>
  <c r="M48"/>
  <c r="AA48" s="1"/>
  <c r="L48"/>
  <c r="Z48" s="1"/>
  <c r="K48"/>
  <c r="J48"/>
  <c r="I48"/>
  <c r="W48" s="1"/>
  <c r="H48"/>
  <c r="V48" s="1"/>
  <c r="G48"/>
  <c r="F48"/>
  <c r="E48"/>
  <c r="S48" s="1"/>
  <c r="D48"/>
  <c r="P48" s="1"/>
  <c r="C48"/>
  <c r="O47"/>
  <c r="N47"/>
  <c r="M47"/>
  <c r="AA47" s="1"/>
  <c r="L47"/>
  <c r="K47"/>
  <c r="J47"/>
  <c r="I47"/>
  <c r="W47" s="1"/>
  <c r="H47"/>
  <c r="G47"/>
  <c r="F47"/>
  <c r="E47"/>
  <c r="S47" s="1"/>
  <c r="D47"/>
  <c r="C47"/>
  <c r="Z47" s="1"/>
  <c r="Z46"/>
  <c r="V46"/>
  <c r="O46"/>
  <c r="N46"/>
  <c r="M46"/>
  <c r="AA46" s="1"/>
  <c r="L46"/>
  <c r="K46"/>
  <c r="J46"/>
  <c r="I46"/>
  <c r="W46" s="1"/>
  <c r="H46"/>
  <c r="G46"/>
  <c r="F46"/>
  <c r="E46"/>
  <c r="S46" s="1"/>
  <c r="D46"/>
  <c r="C46"/>
  <c r="O45"/>
  <c r="N45"/>
  <c r="M45"/>
  <c r="L45"/>
  <c r="K45"/>
  <c r="J45"/>
  <c r="I45"/>
  <c r="H45"/>
  <c r="G45"/>
  <c r="F45"/>
  <c r="E45"/>
  <c r="D45"/>
  <c r="C45"/>
  <c r="Z45" s="1"/>
  <c r="Z44"/>
  <c r="O44"/>
  <c r="N44"/>
  <c r="M44"/>
  <c r="L44"/>
  <c r="K44"/>
  <c r="J44"/>
  <c r="I44"/>
  <c r="H44"/>
  <c r="V44" s="1"/>
  <c r="G44"/>
  <c r="F44"/>
  <c r="E44"/>
  <c r="D44"/>
  <c r="C44"/>
  <c r="O43"/>
  <c r="N43"/>
  <c r="M43"/>
  <c r="L43"/>
  <c r="K43"/>
  <c r="J43"/>
  <c r="I43"/>
  <c r="H43"/>
  <c r="G43"/>
  <c r="F43"/>
  <c r="E43"/>
  <c r="D43"/>
  <c r="C43"/>
  <c r="Z43" s="1"/>
  <c r="O42"/>
  <c r="N42"/>
  <c r="M42"/>
  <c r="L42"/>
  <c r="Z42" s="1"/>
  <c r="K42"/>
  <c r="J42"/>
  <c r="I42"/>
  <c r="H42"/>
  <c r="V42" s="1"/>
  <c r="G42"/>
  <c r="F42"/>
  <c r="E42"/>
  <c r="D42"/>
  <c r="C42"/>
  <c r="AB42" s="1"/>
  <c r="O41"/>
  <c r="N41"/>
  <c r="M41"/>
  <c r="AA41" s="1"/>
  <c r="L41"/>
  <c r="K41"/>
  <c r="J41"/>
  <c r="I41"/>
  <c r="W41" s="1"/>
  <c r="H41"/>
  <c r="G41"/>
  <c r="F41"/>
  <c r="E41"/>
  <c r="S41" s="1"/>
  <c r="D41"/>
  <c r="P41" s="1"/>
  <c r="C41"/>
  <c r="O40"/>
  <c r="N40"/>
  <c r="M40"/>
  <c r="AA40" s="1"/>
  <c r="L40"/>
  <c r="Z40" s="1"/>
  <c r="K40"/>
  <c r="J40"/>
  <c r="I40"/>
  <c r="W40" s="1"/>
  <c r="H40"/>
  <c r="V40" s="1"/>
  <c r="G40"/>
  <c r="F40"/>
  <c r="E40"/>
  <c r="S40" s="1"/>
  <c r="D40"/>
  <c r="P40" s="1"/>
  <c r="C40"/>
  <c r="O39"/>
  <c r="N39"/>
  <c r="M39"/>
  <c r="AA39" s="1"/>
  <c r="L39"/>
  <c r="K39"/>
  <c r="J39"/>
  <c r="I39"/>
  <c r="W39" s="1"/>
  <c r="H39"/>
  <c r="G39"/>
  <c r="F39"/>
  <c r="E39"/>
  <c r="S39" s="1"/>
  <c r="D39"/>
  <c r="C39"/>
  <c r="Z39" s="1"/>
  <c r="Z38"/>
  <c r="V38"/>
  <c r="O38"/>
  <c r="N38"/>
  <c r="M38"/>
  <c r="AA38" s="1"/>
  <c r="L38"/>
  <c r="K38"/>
  <c r="J38"/>
  <c r="I38"/>
  <c r="W38" s="1"/>
  <c r="H38"/>
  <c r="G38"/>
  <c r="F38"/>
  <c r="E38"/>
  <c r="S38" s="1"/>
  <c r="D38"/>
  <c r="C38"/>
  <c r="O37"/>
  <c r="N37"/>
  <c r="M37"/>
  <c r="L37"/>
  <c r="K37"/>
  <c r="J37"/>
  <c r="I37"/>
  <c r="H37"/>
  <c r="G37"/>
  <c r="F37"/>
  <c r="E37"/>
  <c r="D37"/>
  <c r="C37"/>
  <c r="Z37" s="1"/>
  <c r="Z36"/>
  <c r="O36"/>
  <c r="N36"/>
  <c r="M36"/>
  <c r="L36"/>
  <c r="K36"/>
  <c r="J36"/>
  <c r="I36"/>
  <c r="H36"/>
  <c r="V36" s="1"/>
  <c r="G36"/>
  <c r="F36"/>
  <c r="E36"/>
  <c r="D36"/>
  <c r="C36"/>
  <c r="O35"/>
  <c r="N35"/>
  <c r="M35"/>
  <c r="L35"/>
  <c r="K35"/>
  <c r="J35"/>
  <c r="I35"/>
  <c r="H35"/>
  <c r="G35"/>
  <c r="F35"/>
  <c r="E35"/>
  <c r="D35"/>
  <c r="C35"/>
  <c r="Z35" s="1"/>
  <c r="O34"/>
  <c r="N34"/>
  <c r="M34"/>
  <c r="L34"/>
  <c r="Z34" s="1"/>
  <c r="K34"/>
  <c r="J34"/>
  <c r="I34"/>
  <c r="H34"/>
  <c r="V34" s="1"/>
  <c r="G34"/>
  <c r="F34"/>
  <c r="E34"/>
  <c r="D34"/>
  <c r="C34"/>
  <c r="AB34" s="1"/>
  <c r="O33"/>
  <c r="N33"/>
  <c r="AB33" s="1"/>
  <c r="M33"/>
  <c r="L33"/>
  <c r="K33"/>
  <c r="J33"/>
  <c r="I33"/>
  <c r="H33"/>
  <c r="G33"/>
  <c r="F33"/>
  <c r="E33"/>
  <c r="D33"/>
  <c r="C33"/>
  <c r="V32"/>
  <c r="O32"/>
  <c r="N32"/>
  <c r="M32"/>
  <c r="AA32" s="1"/>
  <c r="L32"/>
  <c r="K32"/>
  <c r="J32"/>
  <c r="I32"/>
  <c r="W32" s="1"/>
  <c r="H32"/>
  <c r="G32"/>
  <c r="F32"/>
  <c r="E32"/>
  <c r="S32" s="1"/>
  <c r="D32"/>
  <c r="R32" s="1"/>
  <c r="C32"/>
  <c r="AB32" s="1"/>
  <c r="Z31"/>
  <c r="O31"/>
  <c r="N31"/>
  <c r="AB31" s="1"/>
  <c r="M31"/>
  <c r="L31"/>
  <c r="K31"/>
  <c r="J31"/>
  <c r="I31"/>
  <c r="H31"/>
  <c r="G31"/>
  <c r="T31" s="1"/>
  <c r="F31"/>
  <c r="E31"/>
  <c r="D31"/>
  <c r="R31" s="1"/>
  <c r="C31"/>
  <c r="Z30"/>
  <c r="O30"/>
  <c r="N30"/>
  <c r="M30"/>
  <c r="L30"/>
  <c r="K30"/>
  <c r="J30"/>
  <c r="I30"/>
  <c r="H30"/>
  <c r="G30"/>
  <c r="F30"/>
  <c r="E30"/>
  <c r="D30"/>
  <c r="C30"/>
  <c r="V30" s="1"/>
  <c r="O29"/>
  <c r="N29"/>
  <c r="M29"/>
  <c r="L29"/>
  <c r="K29"/>
  <c r="J29"/>
  <c r="I29"/>
  <c r="H29"/>
  <c r="G29"/>
  <c r="F29"/>
  <c r="E29"/>
  <c r="D29"/>
  <c r="C29"/>
  <c r="O28"/>
  <c r="N28"/>
  <c r="M28"/>
  <c r="L28"/>
  <c r="K28"/>
  <c r="J28"/>
  <c r="I28"/>
  <c r="W28" s="1"/>
  <c r="H28"/>
  <c r="V28" s="1"/>
  <c r="G28"/>
  <c r="F28"/>
  <c r="E28"/>
  <c r="S28" s="1"/>
  <c r="D28"/>
  <c r="C28"/>
  <c r="T27"/>
  <c r="O27"/>
  <c r="N27"/>
  <c r="AB27" s="1"/>
  <c r="M27"/>
  <c r="AA27" s="1"/>
  <c r="L27"/>
  <c r="K27"/>
  <c r="J27"/>
  <c r="I27"/>
  <c r="W27" s="1"/>
  <c r="H27"/>
  <c r="G27"/>
  <c r="F27"/>
  <c r="E27"/>
  <c r="S27" s="1"/>
  <c r="D27"/>
  <c r="R27" s="1"/>
  <c r="C27"/>
  <c r="X27" s="1"/>
  <c r="O26"/>
  <c r="N26"/>
  <c r="M26"/>
  <c r="L26"/>
  <c r="Z26" s="1"/>
  <c r="K26"/>
  <c r="J26"/>
  <c r="I26"/>
  <c r="H26"/>
  <c r="G26"/>
  <c r="F26"/>
  <c r="E26"/>
  <c r="S26" s="1"/>
  <c r="D26"/>
  <c r="P26" s="1"/>
  <c r="C26"/>
  <c r="O25"/>
  <c r="N25"/>
  <c r="M25"/>
  <c r="L25"/>
  <c r="K25"/>
  <c r="J25"/>
  <c r="I25"/>
  <c r="H25"/>
  <c r="G25"/>
  <c r="F25"/>
  <c r="E25"/>
  <c r="D25"/>
  <c r="C25"/>
  <c r="O24"/>
  <c r="N24"/>
  <c r="M24"/>
  <c r="L24"/>
  <c r="K24"/>
  <c r="J24"/>
  <c r="I24"/>
  <c r="H24"/>
  <c r="V24" s="1"/>
  <c r="G24"/>
  <c r="F24"/>
  <c r="E24"/>
  <c r="D24"/>
  <c r="C24"/>
  <c r="Z24" s="1"/>
  <c r="T23"/>
  <c r="O23"/>
  <c r="N23"/>
  <c r="AB23" s="1"/>
  <c r="M23"/>
  <c r="AA23" s="1"/>
  <c r="L23"/>
  <c r="Z23" s="1"/>
  <c r="K23"/>
  <c r="J23"/>
  <c r="I23"/>
  <c r="W23" s="1"/>
  <c r="H23"/>
  <c r="G23"/>
  <c r="F23"/>
  <c r="E23"/>
  <c r="S23" s="1"/>
  <c r="D23"/>
  <c r="R23" s="1"/>
  <c r="C23"/>
  <c r="O22"/>
  <c r="N22"/>
  <c r="M22"/>
  <c r="L22"/>
  <c r="Z22" s="1"/>
  <c r="K22"/>
  <c r="J22"/>
  <c r="I22"/>
  <c r="H22"/>
  <c r="G22"/>
  <c r="T22" s="1"/>
  <c r="F22"/>
  <c r="E22"/>
  <c r="D22"/>
  <c r="C22"/>
  <c r="V22" s="1"/>
  <c r="O21"/>
  <c r="N21"/>
  <c r="M21"/>
  <c r="L21"/>
  <c r="K21"/>
  <c r="J21"/>
  <c r="I21"/>
  <c r="H21"/>
  <c r="G21"/>
  <c r="F21"/>
  <c r="E21"/>
  <c r="D21"/>
  <c r="C21"/>
  <c r="O20"/>
  <c r="N20"/>
  <c r="M20"/>
  <c r="L20"/>
  <c r="K20"/>
  <c r="J20"/>
  <c r="I20"/>
  <c r="H20"/>
  <c r="V20" s="1"/>
  <c r="G20"/>
  <c r="F20"/>
  <c r="E20"/>
  <c r="D20"/>
  <c r="C20"/>
  <c r="Z20" s="1"/>
  <c r="AB19"/>
  <c r="O19"/>
  <c r="N19"/>
  <c r="M19"/>
  <c r="AA19" s="1"/>
  <c r="L19"/>
  <c r="K19"/>
  <c r="J19"/>
  <c r="I19"/>
  <c r="W19" s="1"/>
  <c r="H19"/>
  <c r="G19"/>
  <c r="T19" s="1"/>
  <c r="F19"/>
  <c r="E19"/>
  <c r="S19" s="1"/>
  <c r="D19"/>
  <c r="C19"/>
  <c r="O18"/>
  <c r="N18"/>
  <c r="M18"/>
  <c r="L18"/>
  <c r="Z18" s="1"/>
  <c r="K18"/>
  <c r="J18"/>
  <c r="I18"/>
  <c r="H18"/>
  <c r="G18"/>
  <c r="F18"/>
  <c r="E18"/>
  <c r="D18"/>
  <c r="P18" s="1"/>
  <c r="C18"/>
  <c r="O17"/>
  <c r="N17"/>
  <c r="M17"/>
  <c r="L17"/>
  <c r="K17"/>
  <c r="J17"/>
  <c r="I17"/>
  <c r="H17"/>
  <c r="G17"/>
  <c r="F17"/>
  <c r="E17"/>
  <c r="D17"/>
  <c r="C17"/>
  <c r="O16"/>
  <c r="N16"/>
  <c r="M16"/>
  <c r="L16"/>
  <c r="K16"/>
  <c r="J16"/>
  <c r="I16"/>
  <c r="H16"/>
  <c r="V16" s="1"/>
  <c r="G16"/>
  <c r="F16"/>
  <c r="E16"/>
  <c r="D16"/>
  <c r="C16"/>
  <c r="Z16" s="1"/>
  <c r="T15"/>
  <c r="O15"/>
  <c r="N15"/>
  <c r="AB15" s="1"/>
  <c r="M15"/>
  <c r="AA15" s="1"/>
  <c r="L15"/>
  <c r="Z15" s="1"/>
  <c r="K15"/>
  <c r="J15"/>
  <c r="I15"/>
  <c r="W15" s="1"/>
  <c r="H15"/>
  <c r="G15"/>
  <c r="F15"/>
  <c r="E15"/>
  <c r="S15" s="1"/>
  <c r="D15"/>
  <c r="R15" s="1"/>
  <c r="C15"/>
  <c r="O14"/>
  <c r="N14"/>
  <c r="M14"/>
  <c r="L14"/>
  <c r="Z14" s="1"/>
  <c r="K14"/>
  <c r="J14"/>
  <c r="I14"/>
  <c r="H14"/>
  <c r="G14"/>
  <c r="T14" s="1"/>
  <c r="F14"/>
  <c r="E14"/>
  <c r="D14"/>
  <c r="C14"/>
  <c r="V14" s="1"/>
  <c r="O13"/>
  <c r="N13"/>
  <c r="M13"/>
  <c r="L13"/>
  <c r="K13"/>
  <c r="J13"/>
  <c r="I13"/>
  <c r="H13"/>
  <c r="G13"/>
  <c r="F13"/>
  <c r="E13"/>
  <c r="D13"/>
  <c r="C13"/>
  <c r="O12"/>
  <c r="N12"/>
  <c r="M12"/>
  <c r="L12"/>
  <c r="K12"/>
  <c r="J12"/>
  <c r="I12"/>
  <c r="H12"/>
  <c r="V12" s="1"/>
  <c r="G12"/>
  <c r="F12"/>
  <c r="E12"/>
  <c r="D12"/>
  <c r="C12"/>
  <c r="Z12" s="1"/>
  <c r="O11"/>
  <c r="N11"/>
  <c r="M11"/>
  <c r="L11"/>
  <c r="Z11" s="1"/>
  <c r="K11"/>
  <c r="J11"/>
  <c r="I11"/>
  <c r="H11"/>
  <c r="G11"/>
  <c r="T11" s="1"/>
  <c r="F11"/>
  <c r="E11"/>
  <c r="D11"/>
  <c r="R11" s="1"/>
  <c r="C11"/>
  <c r="X11" s="1"/>
  <c r="O10"/>
  <c r="N10"/>
  <c r="M10"/>
  <c r="L10"/>
  <c r="Z10" s="1"/>
  <c r="K10"/>
  <c r="J10"/>
  <c r="I10"/>
  <c r="H10"/>
  <c r="G10"/>
  <c r="F10"/>
  <c r="E10"/>
  <c r="D10"/>
  <c r="C10"/>
  <c r="V10" s="1"/>
  <c r="O9"/>
  <c r="N9"/>
  <c r="M9"/>
  <c r="L9"/>
  <c r="K9"/>
  <c r="J9"/>
  <c r="I9"/>
  <c r="H9"/>
  <c r="G9"/>
  <c r="U9" s="1"/>
  <c r="F9"/>
  <c r="E9"/>
  <c r="D9"/>
  <c r="C9"/>
  <c r="AB9" s="1"/>
  <c r="O8"/>
  <c r="N8"/>
  <c r="M8"/>
  <c r="L8"/>
  <c r="K8"/>
  <c r="J8"/>
  <c r="I8"/>
  <c r="H8"/>
  <c r="V8" s="1"/>
  <c r="G8"/>
  <c r="F8"/>
  <c r="E8"/>
  <c r="S8" s="1"/>
  <c r="D8"/>
  <c r="C8"/>
  <c r="Z8" s="1"/>
  <c r="Z7"/>
  <c r="O7"/>
  <c r="N7"/>
  <c r="AB7" s="1"/>
  <c r="M7"/>
  <c r="L7"/>
  <c r="K7"/>
  <c r="J7"/>
  <c r="I7"/>
  <c r="H7"/>
  <c r="G7"/>
  <c r="T7" s="1"/>
  <c r="F7"/>
  <c r="E7"/>
  <c r="D7"/>
  <c r="R7" s="1"/>
  <c r="C7"/>
  <c r="Z6"/>
  <c r="O6"/>
  <c r="N6"/>
  <c r="AB6" s="1"/>
  <c r="M6"/>
  <c r="L6"/>
  <c r="K6"/>
  <c r="J6"/>
  <c r="X6" s="1"/>
  <c r="I6"/>
  <c r="W6" s="1"/>
  <c r="H6"/>
  <c r="G6"/>
  <c r="T6" s="1"/>
  <c r="F6"/>
  <c r="E6"/>
  <c r="S6" s="1"/>
  <c r="D6"/>
  <c r="C6"/>
  <c r="R6" s="1"/>
  <c r="AC5"/>
  <c r="AB5"/>
  <c r="T5"/>
  <c r="O5"/>
  <c r="N5"/>
  <c r="M5"/>
  <c r="AA5" s="1"/>
  <c r="L5"/>
  <c r="Z5" s="1"/>
  <c r="K5"/>
  <c r="Y5" s="1"/>
  <c r="J5"/>
  <c r="X5" s="1"/>
  <c r="I5"/>
  <c r="W5" s="1"/>
  <c r="H5"/>
  <c r="V5" s="1"/>
  <c r="G5"/>
  <c r="F5"/>
  <c r="E5"/>
  <c r="S5" s="1"/>
  <c r="D5"/>
  <c r="P5" s="1"/>
  <c r="C5"/>
  <c r="O4"/>
  <c r="N4"/>
  <c r="M4"/>
  <c r="AA4" s="1"/>
  <c r="L4"/>
  <c r="Z4" s="1"/>
  <c r="K4"/>
  <c r="Y4" s="1"/>
  <c r="J4"/>
  <c r="I4"/>
  <c r="H4"/>
  <c r="V4" s="1"/>
  <c r="G4"/>
  <c r="U4" s="1"/>
  <c r="F4"/>
  <c r="E4"/>
  <c r="S4" s="1"/>
  <c r="D4"/>
  <c r="C4"/>
  <c r="W4" s="1"/>
  <c r="O3"/>
  <c r="AC3" s="1"/>
  <c r="N3"/>
  <c r="M3"/>
  <c r="L3"/>
  <c r="K3"/>
  <c r="Y3" s="1"/>
  <c r="J3"/>
  <c r="I3"/>
  <c r="H3"/>
  <c r="G3"/>
  <c r="T3" s="1"/>
  <c r="F3"/>
  <c r="E3"/>
  <c r="D3"/>
  <c r="C3"/>
  <c r="AB3" s="1"/>
  <c r="V2"/>
  <c r="O2"/>
  <c r="N2"/>
  <c r="N79" s="1"/>
  <c r="M2"/>
  <c r="AA2" s="1"/>
  <c r="L2"/>
  <c r="Z2" s="1"/>
  <c r="K2"/>
  <c r="J2"/>
  <c r="J79" s="1"/>
  <c r="I2"/>
  <c r="H2"/>
  <c r="G2"/>
  <c r="F2"/>
  <c r="F79" s="1"/>
  <c r="E2"/>
  <c r="S2" s="1"/>
  <c r="D2"/>
  <c r="R2" s="1"/>
  <c r="C2"/>
  <c r="W2" s="1"/>
  <c r="B68" i="1"/>
  <c r="F22" l="1"/>
  <c r="F28" s="1"/>
  <c r="F6"/>
  <c r="F6" i="2"/>
  <c r="F3"/>
  <c r="F3" i="1"/>
  <c r="F12" s="1"/>
  <c r="P3" i="5"/>
  <c r="V3"/>
  <c r="Z3"/>
  <c r="U3"/>
  <c r="P4"/>
  <c r="R4"/>
  <c r="X7"/>
  <c r="T10"/>
  <c r="P14"/>
  <c r="R14"/>
  <c r="P22"/>
  <c r="R22"/>
  <c r="Z27"/>
  <c r="AB29"/>
  <c r="U29"/>
  <c r="Y29"/>
  <c r="X31"/>
  <c r="Z32"/>
  <c r="P34"/>
  <c r="R34"/>
  <c r="P35"/>
  <c r="AB36"/>
  <c r="T36"/>
  <c r="Y36"/>
  <c r="AC36"/>
  <c r="T37"/>
  <c r="Y37"/>
  <c r="AC37"/>
  <c r="P42"/>
  <c r="R42"/>
  <c r="P43"/>
  <c r="AB44"/>
  <c r="T44"/>
  <c r="Y44"/>
  <c r="AC44"/>
  <c r="T45"/>
  <c r="Y45"/>
  <c r="AC45"/>
  <c r="P50"/>
  <c r="R50"/>
  <c r="P51"/>
  <c r="AB52"/>
  <c r="T52"/>
  <c r="Y52"/>
  <c r="AC52"/>
  <c r="T53"/>
  <c r="Y53"/>
  <c r="AC53"/>
  <c r="P58"/>
  <c r="R58"/>
  <c r="P59"/>
  <c r="AB60"/>
  <c r="T60"/>
  <c r="Y60"/>
  <c r="AC60"/>
  <c r="AA63"/>
  <c r="P64"/>
  <c r="R64"/>
  <c r="P65"/>
  <c r="AB66"/>
  <c r="T66"/>
  <c r="Y66"/>
  <c r="AC66"/>
  <c r="AA68"/>
  <c r="P69"/>
  <c r="AB70"/>
  <c r="T70"/>
  <c r="Y70"/>
  <c r="AC70"/>
  <c r="X71"/>
  <c r="AB71"/>
  <c r="AA72"/>
  <c r="R73"/>
  <c r="AB74"/>
  <c r="T74"/>
  <c r="T75"/>
  <c r="Y75"/>
  <c r="AC75"/>
  <c r="AB76"/>
  <c r="T76"/>
  <c r="T77"/>
  <c r="Y77"/>
  <c r="AC77"/>
  <c r="B79" i="6"/>
  <c r="H5"/>
  <c r="N6"/>
  <c r="H9"/>
  <c r="N10"/>
  <c r="H13"/>
  <c r="N14"/>
  <c r="H17"/>
  <c r="L18"/>
  <c r="N18" s="1"/>
  <c r="H21"/>
  <c r="D24"/>
  <c r="D25"/>
  <c r="E26"/>
  <c r="D28"/>
  <c r="D29"/>
  <c r="E30"/>
  <c r="D32"/>
  <c r="D33"/>
  <c r="E34"/>
  <c r="D36"/>
  <c r="D37"/>
  <c r="E38"/>
  <c r="D41"/>
  <c r="D45"/>
  <c r="D49"/>
  <c r="D53"/>
  <c r="H56"/>
  <c r="D57"/>
  <c r="H60"/>
  <c r="D61"/>
  <c r="H64"/>
  <c r="D65"/>
  <c r="H68"/>
  <c r="D69"/>
  <c r="H72"/>
  <c r="D73"/>
  <c r="H76"/>
  <c r="D77"/>
  <c r="F16" i="2"/>
  <c r="F16" i="1"/>
  <c r="Y9" i="5"/>
  <c r="R18"/>
  <c r="R26"/>
  <c r="T34"/>
  <c r="Y34"/>
  <c r="AC34"/>
  <c r="T35"/>
  <c r="Y35"/>
  <c r="AC35"/>
  <c r="R40"/>
  <c r="T42"/>
  <c r="Y42"/>
  <c r="AC42"/>
  <c r="T43"/>
  <c r="Y43"/>
  <c r="AC43"/>
  <c r="R48"/>
  <c r="T50"/>
  <c r="Y50"/>
  <c r="AC50"/>
  <c r="T51"/>
  <c r="Y51"/>
  <c r="AC51"/>
  <c r="R56"/>
  <c r="T58"/>
  <c r="Y58"/>
  <c r="AC58"/>
  <c r="T59"/>
  <c r="Y59"/>
  <c r="AC59"/>
  <c r="R62"/>
  <c r="T64"/>
  <c r="Y64"/>
  <c r="AC64"/>
  <c r="T65"/>
  <c r="Y65"/>
  <c r="AC65"/>
  <c r="T69"/>
  <c r="Y69"/>
  <c r="AC69"/>
  <c r="T73"/>
  <c r="Y73"/>
  <c r="AC73"/>
  <c r="L38" i="6"/>
  <c r="N38" s="1"/>
  <c r="F4" i="2"/>
  <c r="F12" s="1"/>
  <c r="F4" i="1"/>
  <c r="X4" i="5"/>
  <c r="AB4"/>
  <c r="U5"/>
  <c r="S7"/>
  <c r="W7"/>
  <c r="AA7"/>
  <c r="S12"/>
  <c r="AB13"/>
  <c r="U13"/>
  <c r="X15"/>
  <c r="V18"/>
  <c r="T18"/>
  <c r="S20"/>
  <c r="AB21"/>
  <c r="U21"/>
  <c r="X23"/>
  <c r="V26"/>
  <c r="T26"/>
  <c r="Z28"/>
  <c r="P30"/>
  <c r="R30"/>
  <c r="S31"/>
  <c r="W31"/>
  <c r="AA31"/>
  <c r="S36"/>
  <c r="W36"/>
  <c r="AA36"/>
  <c r="S37"/>
  <c r="W37"/>
  <c r="AA37"/>
  <c r="P38"/>
  <c r="R38"/>
  <c r="P39"/>
  <c r="AB40"/>
  <c r="T40"/>
  <c r="Y40"/>
  <c r="AC40"/>
  <c r="Z41"/>
  <c r="T41"/>
  <c r="Y41"/>
  <c r="AC41"/>
  <c r="S44"/>
  <c r="W44"/>
  <c r="AA44"/>
  <c r="S45"/>
  <c r="W45"/>
  <c r="AA45"/>
  <c r="P46"/>
  <c r="R46"/>
  <c r="P47"/>
  <c r="AB48"/>
  <c r="T48"/>
  <c r="Y48"/>
  <c r="AC48"/>
  <c r="Z49"/>
  <c r="T49"/>
  <c r="Y49"/>
  <c r="AC49"/>
  <c r="S52"/>
  <c r="W52"/>
  <c r="AA52"/>
  <c r="S53"/>
  <c r="W53"/>
  <c r="AA53"/>
  <c r="P54"/>
  <c r="R54"/>
  <c r="P55"/>
  <c r="T56"/>
  <c r="Y56"/>
  <c r="AC56"/>
  <c r="Z57"/>
  <c r="T57"/>
  <c r="Y57"/>
  <c r="AC57"/>
  <c r="S60"/>
  <c r="W60"/>
  <c r="AA60"/>
  <c r="P61"/>
  <c r="T62"/>
  <c r="Y62"/>
  <c r="AC62"/>
  <c r="Z63"/>
  <c r="T63"/>
  <c r="Y63"/>
  <c r="AC63"/>
  <c r="S66"/>
  <c r="W66"/>
  <c r="AA66"/>
  <c r="P67"/>
  <c r="T68"/>
  <c r="Y68"/>
  <c r="AC68"/>
  <c r="S70"/>
  <c r="W70"/>
  <c r="AA70"/>
  <c r="P71"/>
  <c r="T72"/>
  <c r="X73"/>
  <c r="AB73"/>
  <c r="S74"/>
  <c r="W74"/>
  <c r="AA74"/>
  <c r="S76"/>
  <c r="W76"/>
  <c r="AA76"/>
  <c r="D5" i="6"/>
  <c r="D9"/>
  <c r="D13"/>
  <c r="D80" s="1"/>
  <c r="D17"/>
  <c r="E19"/>
  <c r="D21"/>
  <c r="D22"/>
  <c r="L25"/>
  <c r="N25" s="1"/>
  <c r="L29"/>
  <c r="N29" s="1"/>
  <c r="L33"/>
  <c r="N33" s="1"/>
  <c r="L37"/>
  <c r="N37" s="1"/>
  <c r="D40"/>
  <c r="H41"/>
  <c r="I42"/>
  <c r="D44"/>
  <c r="H45"/>
  <c r="I46"/>
  <c r="D48"/>
  <c r="H49"/>
  <c r="I50"/>
  <c r="D52"/>
  <c r="H53"/>
  <c r="I54"/>
  <c r="D56"/>
  <c r="H57"/>
  <c r="I58"/>
  <c r="D60"/>
  <c r="H61"/>
  <c r="D64"/>
  <c r="H65"/>
  <c r="D68"/>
  <c r="H69"/>
  <c r="D72"/>
  <c r="H73"/>
  <c r="I74"/>
  <c r="D76"/>
  <c r="F15" i="2"/>
  <c r="F25" s="1"/>
  <c r="F28" s="1"/>
  <c r="F15" i="1"/>
  <c r="F25" s="1"/>
  <c r="F5" i="2"/>
  <c r="F5" i="1"/>
  <c r="R5" i="5"/>
  <c r="AB11"/>
  <c r="S3"/>
  <c r="W3"/>
  <c r="AA3"/>
  <c r="P10"/>
  <c r="R10"/>
  <c r="S11"/>
  <c r="W11"/>
  <c r="AA11"/>
  <c r="S16"/>
  <c r="AB17"/>
  <c r="U17"/>
  <c r="X19"/>
  <c r="S24"/>
  <c r="AB25"/>
  <c r="U25"/>
  <c r="T30"/>
  <c r="T32"/>
  <c r="Y32"/>
  <c r="AC32"/>
  <c r="S34"/>
  <c r="W34"/>
  <c r="AA34"/>
  <c r="S35"/>
  <c r="W35"/>
  <c r="AA35"/>
  <c r="P36"/>
  <c r="R36"/>
  <c r="P37"/>
  <c r="AB38"/>
  <c r="T38"/>
  <c r="Y38"/>
  <c r="AC38"/>
  <c r="T39"/>
  <c r="Y39"/>
  <c r="AC39"/>
  <c r="S42"/>
  <c r="W42"/>
  <c r="AA42"/>
  <c r="S43"/>
  <c r="W43"/>
  <c r="AA43"/>
  <c r="P44"/>
  <c r="R44"/>
  <c r="P45"/>
  <c r="AB46"/>
  <c r="T46"/>
  <c r="Y46"/>
  <c r="AC46"/>
  <c r="T47"/>
  <c r="Y47"/>
  <c r="AC47"/>
  <c r="S50"/>
  <c r="W50"/>
  <c r="AA50"/>
  <c r="S51"/>
  <c r="W51"/>
  <c r="AA51"/>
  <c r="P52"/>
  <c r="R52"/>
  <c r="P53"/>
  <c r="AB54"/>
  <c r="T54"/>
  <c r="Y54"/>
  <c r="AC54"/>
  <c r="T55"/>
  <c r="Y55"/>
  <c r="AC55"/>
  <c r="S58"/>
  <c r="W58"/>
  <c r="AA58"/>
  <c r="S59"/>
  <c r="W59"/>
  <c r="AA59"/>
  <c r="P60"/>
  <c r="T61"/>
  <c r="Y61"/>
  <c r="AC61"/>
  <c r="S64"/>
  <c r="W64"/>
  <c r="AA64"/>
  <c r="S65"/>
  <c r="W65"/>
  <c r="AA65"/>
  <c r="P66"/>
  <c r="T67"/>
  <c r="Y67"/>
  <c r="AC67"/>
  <c r="S69"/>
  <c r="W69"/>
  <c r="AA69"/>
  <c r="P70"/>
  <c r="V70"/>
  <c r="Z70"/>
  <c r="T71"/>
  <c r="Y71"/>
  <c r="AC71"/>
  <c r="S73"/>
  <c r="W73"/>
  <c r="P74"/>
  <c r="V74"/>
  <c r="Z74"/>
  <c r="U74"/>
  <c r="R75"/>
  <c r="P76"/>
  <c r="V76"/>
  <c r="Z76"/>
  <c r="U76"/>
  <c r="R77"/>
  <c r="V77"/>
  <c r="Z77"/>
  <c r="D3" i="6"/>
  <c r="M79"/>
  <c r="M80" s="1"/>
  <c r="H4"/>
  <c r="I6"/>
  <c r="D7"/>
  <c r="H8"/>
  <c r="I10"/>
  <c r="D11"/>
  <c r="H12"/>
  <c r="I14"/>
  <c r="D15"/>
  <c r="H16"/>
  <c r="I18"/>
  <c r="D27"/>
  <c r="D31"/>
  <c r="D35"/>
  <c r="L39"/>
  <c r="N39" s="1"/>
  <c r="L43"/>
  <c r="N43" s="1"/>
  <c r="L47"/>
  <c r="N47" s="1"/>
  <c r="L51"/>
  <c r="N51" s="1"/>
  <c r="L55"/>
  <c r="N55" s="1"/>
  <c r="L59"/>
  <c r="N59" s="1"/>
  <c r="L63"/>
  <c r="N63" s="1"/>
  <c r="L67"/>
  <c r="N67" s="1"/>
  <c r="L71"/>
  <c r="N71" s="1"/>
  <c r="L75"/>
  <c r="N75" s="1"/>
  <c r="AD53" i="10"/>
  <c r="B57" i="9"/>
  <c r="B58" s="1"/>
  <c r="C56" i="2"/>
  <c r="C40" s="1"/>
  <c r="C41" s="1"/>
  <c r="B55" i="1"/>
  <c r="B66"/>
  <c r="B56" i="2"/>
  <c r="B40" s="1"/>
  <c r="E47" i="8"/>
  <c r="E46"/>
  <c r="B67" i="2"/>
  <c r="B71" s="1"/>
  <c r="B22" s="1"/>
  <c r="C22" i="1"/>
  <c r="C28"/>
  <c r="C12"/>
  <c r="B70"/>
  <c r="B28"/>
  <c r="B12"/>
  <c r="E12"/>
  <c r="B22"/>
  <c r="L15" i="6"/>
  <c r="N15" s="1"/>
  <c r="L34"/>
  <c r="N34" s="1"/>
  <c r="L40"/>
  <c r="N40" s="1"/>
  <c r="L44"/>
  <c r="N44" s="1"/>
  <c r="L48"/>
  <c r="N48" s="1"/>
  <c r="L52"/>
  <c r="N52" s="1"/>
  <c r="L56"/>
  <c r="N56" s="1"/>
  <c r="L60"/>
  <c r="N60" s="1"/>
  <c r="L64"/>
  <c r="N64" s="1"/>
  <c r="L68"/>
  <c r="N68" s="1"/>
  <c r="L72"/>
  <c r="N72" s="1"/>
  <c r="L76"/>
  <c r="N76" s="1"/>
  <c r="H77"/>
  <c r="D78"/>
  <c r="L7"/>
  <c r="N7" s="1"/>
  <c r="L19"/>
  <c r="N19" s="1"/>
  <c r="L12"/>
  <c r="N12" s="1"/>
  <c r="L20"/>
  <c r="N20" s="1"/>
  <c r="L23"/>
  <c r="N23" s="1"/>
  <c r="L27"/>
  <c r="N27" s="1"/>
  <c r="L31"/>
  <c r="N31" s="1"/>
  <c r="L35"/>
  <c r="N35" s="1"/>
  <c r="L41"/>
  <c r="N41" s="1"/>
  <c r="L45"/>
  <c r="N45" s="1"/>
  <c r="L49"/>
  <c r="N49" s="1"/>
  <c r="L53"/>
  <c r="N53" s="1"/>
  <c r="L57"/>
  <c r="N57" s="1"/>
  <c r="L61"/>
  <c r="N61" s="1"/>
  <c r="L65"/>
  <c r="N65" s="1"/>
  <c r="L69"/>
  <c r="N69" s="1"/>
  <c r="L73"/>
  <c r="N73" s="1"/>
  <c r="L77"/>
  <c r="N77" s="1"/>
  <c r="L11"/>
  <c r="N11" s="1"/>
  <c r="L4"/>
  <c r="N4" s="1"/>
  <c r="L8"/>
  <c r="N8" s="1"/>
  <c r="L16"/>
  <c r="N16" s="1"/>
  <c r="I3"/>
  <c r="E4"/>
  <c r="L5"/>
  <c r="N5" s="1"/>
  <c r="H6"/>
  <c r="I7"/>
  <c r="E8"/>
  <c r="L9"/>
  <c r="N9" s="1"/>
  <c r="H10"/>
  <c r="I11"/>
  <c r="E12"/>
  <c r="L13"/>
  <c r="N13" s="1"/>
  <c r="H14"/>
  <c r="I15"/>
  <c r="E16"/>
  <c r="L17"/>
  <c r="N17" s="1"/>
  <c r="H18"/>
  <c r="I19"/>
  <c r="E20"/>
  <c r="L21"/>
  <c r="N21" s="1"/>
  <c r="E23"/>
  <c r="L24"/>
  <c r="N24" s="1"/>
  <c r="H25"/>
  <c r="I26"/>
  <c r="E27"/>
  <c r="L28"/>
  <c r="N28" s="1"/>
  <c r="H29"/>
  <c r="I30"/>
  <c r="E31"/>
  <c r="L32"/>
  <c r="N32" s="1"/>
  <c r="H33"/>
  <c r="I34"/>
  <c r="E35"/>
  <c r="L36"/>
  <c r="N36" s="1"/>
  <c r="H37"/>
  <c r="H39"/>
  <c r="I40"/>
  <c r="E41"/>
  <c r="L42"/>
  <c r="N42" s="1"/>
  <c r="H43"/>
  <c r="I44"/>
  <c r="E45"/>
  <c r="L46"/>
  <c r="N46" s="1"/>
  <c r="H47"/>
  <c r="I48"/>
  <c r="E49"/>
  <c r="L50"/>
  <c r="N50" s="1"/>
  <c r="H51"/>
  <c r="I52"/>
  <c r="E53"/>
  <c r="L54"/>
  <c r="N54" s="1"/>
  <c r="H55"/>
  <c r="I56"/>
  <c r="E57"/>
  <c r="L58"/>
  <c r="N58" s="1"/>
  <c r="H59"/>
  <c r="I60"/>
  <c r="E61"/>
  <c r="L62"/>
  <c r="N62" s="1"/>
  <c r="H63"/>
  <c r="I64"/>
  <c r="E65"/>
  <c r="L66"/>
  <c r="N66" s="1"/>
  <c r="H67"/>
  <c r="I68"/>
  <c r="E69"/>
  <c r="L70"/>
  <c r="N70" s="1"/>
  <c r="H71"/>
  <c r="I72"/>
  <c r="E73"/>
  <c r="L74"/>
  <c r="N74" s="1"/>
  <c r="H75"/>
  <c r="I76"/>
  <c r="E77"/>
  <c r="L78"/>
  <c r="N78" s="1"/>
  <c r="L3"/>
  <c r="L26"/>
  <c r="N26" s="1"/>
  <c r="L30"/>
  <c r="N30" s="1"/>
  <c r="Z33" i="5"/>
  <c r="V33"/>
  <c r="R33"/>
  <c r="AC13"/>
  <c r="Y17"/>
  <c r="AC29"/>
  <c r="X29"/>
  <c r="G79"/>
  <c r="K79"/>
  <c r="O79"/>
  <c r="T2"/>
  <c r="X2"/>
  <c r="AB2"/>
  <c r="R3"/>
  <c r="AC4"/>
  <c r="T4"/>
  <c r="U6"/>
  <c r="Y6"/>
  <c r="AC6"/>
  <c r="V6"/>
  <c r="V7"/>
  <c r="U8"/>
  <c r="Y8"/>
  <c r="AC8"/>
  <c r="X8"/>
  <c r="P9"/>
  <c r="R9"/>
  <c r="Z9"/>
  <c r="S10"/>
  <c r="W10"/>
  <c r="AA10"/>
  <c r="AB10"/>
  <c r="V11"/>
  <c r="U12"/>
  <c r="Y12"/>
  <c r="AC12"/>
  <c r="X12"/>
  <c r="P13"/>
  <c r="R13"/>
  <c r="Z13"/>
  <c r="S14"/>
  <c r="W14"/>
  <c r="AA14"/>
  <c r="AB14"/>
  <c r="V15"/>
  <c r="U16"/>
  <c r="Y16"/>
  <c r="AC16"/>
  <c r="X16"/>
  <c r="P17"/>
  <c r="R17"/>
  <c r="Z17"/>
  <c r="S18"/>
  <c r="W18"/>
  <c r="AA18"/>
  <c r="AB18"/>
  <c r="V19"/>
  <c r="U20"/>
  <c r="Y20"/>
  <c r="AC20"/>
  <c r="X20"/>
  <c r="P21"/>
  <c r="R21"/>
  <c r="Z21"/>
  <c r="S22"/>
  <c r="W22"/>
  <c r="AA22"/>
  <c r="AB22"/>
  <c r="V23"/>
  <c r="U24"/>
  <c r="Y24"/>
  <c r="AC24"/>
  <c r="X24"/>
  <c r="P25"/>
  <c r="R25"/>
  <c r="Z25"/>
  <c r="W26"/>
  <c r="AA26"/>
  <c r="AB26"/>
  <c r="V27"/>
  <c r="U28"/>
  <c r="Y28"/>
  <c r="AC28"/>
  <c r="X28"/>
  <c r="P29"/>
  <c r="R29"/>
  <c r="Z29"/>
  <c r="S30"/>
  <c r="W30"/>
  <c r="AA30"/>
  <c r="AB30"/>
  <c r="V31"/>
  <c r="U33"/>
  <c r="Y33"/>
  <c r="AC33"/>
  <c r="AC9"/>
  <c r="X9"/>
  <c r="Y13"/>
  <c r="X13"/>
  <c r="AC17"/>
  <c r="X17"/>
  <c r="Y21"/>
  <c r="AC21"/>
  <c r="X21"/>
  <c r="E79"/>
  <c r="I79"/>
  <c r="M79"/>
  <c r="X3"/>
  <c r="AA6"/>
  <c r="P7"/>
  <c r="W8"/>
  <c r="AA8"/>
  <c r="T8"/>
  <c r="AB8"/>
  <c r="V9"/>
  <c r="U10"/>
  <c r="Y10"/>
  <c r="AC10"/>
  <c r="X10"/>
  <c r="P11"/>
  <c r="W12"/>
  <c r="AA12"/>
  <c r="T12"/>
  <c r="AB12"/>
  <c r="V13"/>
  <c r="U14"/>
  <c r="Y14"/>
  <c r="AC14"/>
  <c r="X14"/>
  <c r="P15"/>
  <c r="W16"/>
  <c r="AA16"/>
  <c r="T16"/>
  <c r="AB16"/>
  <c r="V17"/>
  <c r="U18"/>
  <c r="Y18"/>
  <c r="AC18"/>
  <c r="X18"/>
  <c r="P19"/>
  <c r="R19"/>
  <c r="Z19"/>
  <c r="W20"/>
  <c r="AA20"/>
  <c r="T20"/>
  <c r="AB20"/>
  <c r="V21"/>
  <c r="U22"/>
  <c r="Y22"/>
  <c r="AC22"/>
  <c r="X22"/>
  <c r="P23"/>
  <c r="W24"/>
  <c r="AA24"/>
  <c r="T24"/>
  <c r="AB24"/>
  <c r="V25"/>
  <c r="U26"/>
  <c r="Y26"/>
  <c r="AC26"/>
  <c r="X26"/>
  <c r="P27"/>
  <c r="AA28"/>
  <c r="T28"/>
  <c r="AB28"/>
  <c r="V29"/>
  <c r="U30"/>
  <c r="Y30"/>
  <c r="AC30"/>
  <c r="X30"/>
  <c r="P31"/>
  <c r="S33"/>
  <c r="W33"/>
  <c r="AA33"/>
  <c r="X33"/>
  <c r="Y25"/>
  <c r="AC25"/>
  <c r="X25"/>
  <c r="D79"/>
  <c r="H79"/>
  <c r="L79"/>
  <c r="P2"/>
  <c r="U2"/>
  <c r="Y2"/>
  <c r="AC2"/>
  <c r="P6"/>
  <c r="U7"/>
  <c r="Y7"/>
  <c r="AC7"/>
  <c r="P8"/>
  <c r="R8"/>
  <c r="S9"/>
  <c r="W9"/>
  <c r="AA9"/>
  <c r="T9"/>
  <c r="U11"/>
  <c r="Y11"/>
  <c r="AC11"/>
  <c r="P12"/>
  <c r="R12"/>
  <c r="S13"/>
  <c r="W13"/>
  <c r="AA13"/>
  <c r="T13"/>
  <c r="U15"/>
  <c r="Y15"/>
  <c r="AC15"/>
  <c r="P16"/>
  <c r="R16"/>
  <c r="S17"/>
  <c r="W17"/>
  <c r="AA17"/>
  <c r="T17"/>
  <c r="U19"/>
  <c r="Y19"/>
  <c r="AC19"/>
  <c r="P20"/>
  <c r="R20"/>
  <c r="S21"/>
  <c r="W21"/>
  <c r="AA21"/>
  <c r="T21"/>
  <c r="U23"/>
  <c r="Y23"/>
  <c r="AC23"/>
  <c r="P24"/>
  <c r="R24"/>
  <c r="S25"/>
  <c r="W25"/>
  <c r="AA25"/>
  <c r="T25"/>
  <c r="U27"/>
  <c r="Y27"/>
  <c r="AC27"/>
  <c r="P28"/>
  <c r="R28"/>
  <c r="S29"/>
  <c r="W29"/>
  <c r="AA29"/>
  <c r="T29"/>
  <c r="U31"/>
  <c r="Y31"/>
  <c r="AC31"/>
  <c r="P32"/>
  <c r="P33"/>
  <c r="T33"/>
  <c r="U35"/>
  <c r="U37"/>
  <c r="U39"/>
  <c r="U41"/>
  <c r="U43"/>
  <c r="U45"/>
  <c r="U47"/>
  <c r="U49"/>
  <c r="U51"/>
  <c r="U53"/>
  <c r="U55"/>
  <c r="U57"/>
  <c r="U59"/>
  <c r="U61"/>
  <c r="U63"/>
  <c r="U65"/>
  <c r="U67"/>
  <c r="U69"/>
  <c r="U71"/>
  <c r="P73"/>
  <c r="U73"/>
  <c r="P75"/>
  <c r="U75"/>
  <c r="P77"/>
  <c r="U77"/>
  <c r="X35"/>
  <c r="AB35"/>
  <c r="X37"/>
  <c r="AB37"/>
  <c r="X39"/>
  <c r="AB39"/>
  <c r="X41"/>
  <c r="AB41"/>
  <c r="X43"/>
  <c r="AB43"/>
  <c r="X45"/>
  <c r="AB45"/>
  <c r="X47"/>
  <c r="AB47"/>
  <c r="X49"/>
  <c r="AB49"/>
  <c r="X51"/>
  <c r="AB51"/>
  <c r="X53"/>
  <c r="AB53"/>
  <c r="X55"/>
  <c r="AB55"/>
  <c r="X57"/>
  <c r="AB57"/>
  <c r="X59"/>
  <c r="AB59"/>
  <c r="R60"/>
  <c r="V60"/>
  <c r="Z60"/>
  <c r="X61"/>
  <c r="AB61"/>
  <c r="X63"/>
  <c r="AB63"/>
  <c r="X65"/>
  <c r="AB65"/>
  <c r="R66"/>
  <c r="V66"/>
  <c r="Z66"/>
  <c r="X67"/>
  <c r="AB67"/>
  <c r="R68"/>
  <c r="V68"/>
  <c r="Z68"/>
  <c r="X69"/>
  <c r="AB69"/>
  <c r="R70"/>
  <c r="R72"/>
  <c r="R74"/>
  <c r="R76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Y72"/>
  <c r="AC72"/>
  <c r="AA73"/>
  <c r="X32"/>
  <c r="X34"/>
  <c r="R35"/>
  <c r="V35"/>
  <c r="X36"/>
  <c r="R37"/>
  <c r="V37"/>
  <c r="X38"/>
  <c r="R39"/>
  <c r="V39"/>
  <c r="X40"/>
  <c r="R41"/>
  <c r="V41"/>
  <c r="X42"/>
  <c r="R43"/>
  <c r="V43"/>
  <c r="X44"/>
  <c r="R45"/>
  <c r="V45"/>
  <c r="X46"/>
  <c r="R47"/>
  <c r="V47"/>
  <c r="X48"/>
  <c r="R49"/>
  <c r="V49"/>
  <c r="X50"/>
  <c r="R51"/>
  <c r="V51"/>
  <c r="X52"/>
  <c r="R53"/>
  <c r="V53"/>
  <c r="X54"/>
  <c r="R55"/>
  <c r="V55"/>
  <c r="X56"/>
  <c r="R57"/>
  <c r="V57"/>
  <c r="X58"/>
  <c r="R59"/>
  <c r="V59"/>
  <c r="X60"/>
  <c r="R61"/>
  <c r="V61"/>
  <c r="X62"/>
  <c r="R63"/>
  <c r="V63"/>
  <c r="X64"/>
  <c r="R65"/>
  <c r="V65"/>
  <c r="X66"/>
  <c r="R67"/>
  <c r="V67"/>
  <c r="X68"/>
  <c r="R69"/>
  <c r="V69"/>
  <c r="X70"/>
  <c r="R71"/>
  <c r="V71"/>
  <c r="X72"/>
  <c r="V73"/>
  <c r="X74"/>
  <c r="V75"/>
  <c r="X76"/>
  <c r="E25" i="2" l="1"/>
  <c r="E28" s="1"/>
  <c r="E15"/>
  <c r="W79" i="5"/>
  <c r="Z79"/>
  <c r="S79"/>
  <c r="E3" i="2" s="1"/>
  <c r="E12" s="1"/>
  <c r="AA79" i="5"/>
  <c r="E6" i="2" s="1"/>
  <c r="E80" i="6"/>
  <c r="F22" i="2"/>
  <c r="H80" i="6"/>
  <c r="E16" i="2" s="1"/>
  <c r="R79" i="5"/>
  <c r="V79"/>
  <c r="B59" i="9"/>
  <c r="B61" s="1"/>
  <c r="C22" i="2"/>
  <c r="C28"/>
  <c r="C12"/>
  <c r="B12"/>
  <c r="B28"/>
  <c r="I80" i="6"/>
  <c r="L79"/>
  <c r="N3"/>
  <c r="U79" i="5"/>
  <c r="E5" i="2" s="1"/>
  <c r="Y79" i="5"/>
  <c r="T79"/>
  <c r="E4" i="2" s="1"/>
  <c r="AC79" i="5"/>
  <c r="X79"/>
  <c r="AB79"/>
  <c r="E22" i="2" l="1"/>
  <c r="AD79" i="5"/>
  <c r="B82" i="6"/>
  <c r="B83" s="1"/>
  <c r="B84" s="1"/>
  <c r="B85" s="1"/>
  <c r="B86" s="1"/>
  <c r="B87"/>
  <c r="N80"/>
  <c r="B88" l="1"/>
</calcChain>
</file>

<file path=xl/comments1.xml><?xml version="1.0" encoding="utf-8"?>
<comments xmlns="http://schemas.openxmlformats.org/spreadsheetml/2006/main">
  <authors>
    <author>kim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management salaries, management fees, board oversight, executive administration, etc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instructional salaries, classroom expenses, supplies, textbooks, instructional support, testing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extra-classroom expenses like transportation, afterschool, uniforms, college programs, etc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professional development, conference costs, travel, meals, etc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office supplies, printing, postage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occupancy, utilities, repairs, equipment lease, telephone, internet, furniture, etc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recruitment, advertising, fundraising and fundraising salaries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Accounting, payroll, legal, auditing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Also includes local taxes, loans, insurance etc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Outside services, consultants, etc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management salaries, management fees, board oversight, executive administration, etc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instructional salaries, classroom expenses, supplies, textbooks, instructional support, testing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extra-classroom expenses like transportation, afterschool, uniforms, college programs, etc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professional development, conference costs, travel, meals, etc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office supplies, printing, postage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occupancy, utilities, repairs, equipment lease, telephone, internet, furniture, etc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recruitment, advertising, fundraising and fundraising salaries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Accounting, payroll, legal, auditing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Also includes local taxes, loans, insurance etc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Outside services, consultants, etc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so many donations from ross institue! Check again</t>
        </r>
      </text>
    </comment>
  </commentList>
</comments>
</file>

<file path=xl/comments2.xml><?xml version="1.0" encoding="utf-8"?>
<comments xmlns="http://schemas.openxmlformats.org/spreadsheetml/2006/main">
  <authors>
    <author>kim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Blue = Management Fees, not necessarily all for salary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doesn't divide by program / management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educational providers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in kind salaries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so many donations from ross institue! Check again</t>
        </r>
      </text>
    </comment>
  </commentList>
</comments>
</file>

<file path=xl/comments3.xml><?xml version="1.0" encoding="utf-8"?>
<comments xmlns="http://schemas.openxmlformats.org/spreadsheetml/2006/main">
  <authors>
    <author>kim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Blue = Management Fees, not necessarily all for salary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so many donations from ross institue! Check again</t>
        </r>
      </text>
    </comment>
  </commentList>
</comments>
</file>

<file path=xl/comments4.xml><?xml version="1.0" encoding="utf-8"?>
<comments xmlns="http://schemas.openxmlformats.org/spreadsheetml/2006/main">
  <authors>
    <author>kim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management salaries, management fees, board oversight, executive administration, etc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instructional salaries, classroom expenses, supplies, textbooks, instructional support, testing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extra-classroom expenses like transportation, afterschool, uniforms, college programs, etc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professional development, conference costs, travel, meals, etc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office supplies, printing, postage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occupancy, utilities, repairs, equipment lease, telephone, internet, furniture, etc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recruitment, advertising, fundraising and fundraising salaries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Accounting, payroll, legal, auditing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Also includes local taxes, loans, insurance etc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Outside services, consultants, etc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management salaries, management fees, board oversight, executive administration, etc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instructional salaries, classroom expenses, supplies, textbooks, instructional support, testing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extra-classroom expenses like transportation, afterschool, uniforms, college programs, etc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professional development, conference costs, travel, meals, etc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office supplies, printing, postage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occupancy, utilities, repairs, equipment lease, telephone, internet, furniture, etc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Includes recruitment, advertising, fundraising and fundraising salaries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Accounting, payroll, legal, auditing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Also includes local taxes, loans, insurance etc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Outside services, consultants, etc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kim:</t>
        </r>
        <r>
          <rPr>
            <sz val="9"/>
            <color indexed="81"/>
            <rFont val="Tahoma"/>
            <family val="2"/>
          </rPr>
          <t xml:space="preserve">
so many donations from ross institue! Check again</t>
        </r>
      </text>
    </comment>
  </commentList>
</comments>
</file>

<file path=xl/sharedStrings.xml><?xml version="1.0" encoding="utf-8"?>
<sst xmlns="http://schemas.openxmlformats.org/spreadsheetml/2006/main" count="611" uniqueCount="227">
  <si>
    <t xml:space="preserve">Classroom Instruction </t>
  </si>
  <si>
    <t xml:space="preserve">Teachers </t>
  </si>
  <si>
    <t xml:space="preserve">Education Paraprofessionals </t>
  </si>
  <si>
    <t xml:space="preserve">Other Classroom Staff </t>
  </si>
  <si>
    <t xml:space="preserve">Text Books </t>
  </si>
  <si>
    <t xml:space="preserve">Librarians and Library Books </t>
  </si>
  <si>
    <t xml:space="preserve">Instructional Supplies and Equipment </t>
  </si>
  <si>
    <t xml:space="preserve">Professional Development </t>
  </si>
  <si>
    <t xml:space="preserve">Contracted Instructional Services </t>
  </si>
  <si>
    <t xml:space="preserve">Summer and Evening School </t>
  </si>
  <si>
    <t>Remaining DOE Budget</t>
  </si>
  <si>
    <t>TOTAL SALARIES</t>
  </si>
  <si>
    <t>TEACHER SALARIES</t>
  </si>
  <si>
    <t>TOTAL SPENDING</t>
  </si>
  <si>
    <t>Classroom Instruction</t>
  </si>
  <si>
    <t>Software</t>
  </si>
  <si>
    <t>Library Materials</t>
  </si>
  <si>
    <t>Textbooks</t>
  </si>
  <si>
    <t>Special Education Evaluation</t>
  </si>
  <si>
    <t>Health</t>
  </si>
  <si>
    <t>Transportation</t>
  </si>
  <si>
    <t>Classroom Supplies, furniture/fixtures</t>
  </si>
  <si>
    <t>Food</t>
  </si>
  <si>
    <t>Other Admin Services</t>
  </si>
  <si>
    <t>Facilities</t>
  </si>
  <si>
    <t>Safety</t>
  </si>
  <si>
    <t>Debt Service</t>
  </si>
  <si>
    <t>TOTAL</t>
  </si>
  <si>
    <t>IBO REPORT</t>
  </si>
  <si>
    <t>Utilities</t>
  </si>
  <si>
    <t>CHARTER SCHOOLS</t>
  </si>
  <si>
    <t>DOE</t>
  </si>
  <si>
    <t>Program Salaries (per pupil)</t>
  </si>
  <si>
    <t>Management Salaries (per pupil)</t>
  </si>
  <si>
    <t>Remaining budget (per pupil)</t>
  </si>
  <si>
    <t>Classroom Expenses</t>
  </si>
  <si>
    <t>Student Expenses</t>
  </si>
  <si>
    <t>Staff Expenses</t>
  </si>
  <si>
    <t>Contracted Services</t>
  </si>
  <si>
    <t xml:space="preserve">Remaining budget </t>
  </si>
  <si>
    <t>Total Students</t>
  </si>
  <si>
    <t>General Ed</t>
  </si>
  <si>
    <t>Full Time Sped</t>
  </si>
  <si>
    <t>Total</t>
  </si>
  <si>
    <t>Pct of Exp</t>
  </si>
  <si>
    <t>Pct of Public Sch</t>
  </si>
  <si>
    <t>Per Stud Amt</t>
  </si>
  <si>
    <t>Salary</t>
  </si>
  <si>
    <t xml:space="preserve">Fringe </t>
  </si>
  <si>
    <t>Salary + Fringe</t>
  </si>
  <si>
    <t>OTPS</t>
  </si>
  <si>
    <t xml:space="preserve">Total </t>
  </si>
  <si>
    <t>School Name</t>
  </si>
  <si>
    <t>Years of Operation</t>
  </si>
  <si>
    <t>Student Enrollment</t>
  </si>
  <si>
    <t>Management Expenses</t>
  </si>
  <si>
    <t>Office Expenses</t>
  </si>
  <si>
    <t>Building/Facility Costs</t>
  </si>
  <si>
    <t>Advertising/Recruitment</t>
  </si>
  <si>
    <t>Back Office Costs</t>
  </si>
  <si>
    <t>Bank/Interest</t>
  </si>
  <si>
    <t>Miscellaneous</t>
  </si>
  <si>
    <t>Depreciation/Amortization</t>
  </si>
  <si>
    <t>Total Expenses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</si>
  <si>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</si>
  <si>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</si>
  <si>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</si>
  <si>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</si>
  <si>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</si>
  <si>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Amber Charter School</t>
  </si>
  <si>
    <t>Bedford Stuyvesant Collegiate Charter School</t>
  </si>
  <si>
    <t>Beginning with Children Charter School</t>
  </si>
  <si>
    <t>Bronx Academy of Promise Charter School</t>
  </si>
  <si>
    <t>Bronx Charter School for Better Learning</t>
  </si>
  <si>
    <t>Bronx Charter School For Children</t>
  </si>
  <si>
    <t>Bronx Charter School for Excellence</t>
  </si>
  <si>
    <t>Bronx Charter School for the Arts</t>
  </si>
  <si>
    <t>Bronx Community Charter School</t>
  </si>
  <si>
    <t>Bronx Global Learning Institute for Girls</t>
  </si>
  <si>
    <t>Bronx Lighthouse Charter School</t>
  </si>
  <si>
    <t>Bronx Preparatory Charter School</t>
  </si>
  <si>
    <t>Brooklyn Ascend Charter School</t>
  </si>
  <si>
    <t>Brooklyn Charter School</t>
  </si>
  <si>
    <t>Brooklyn Excelsior Charter School</t>
  </si>
  <si>
    <t>Carl C. Icahn Charter School</t>
  </si>
  <si>
    <t>Carl C. Icahn Charter School Bronx North (Icahn 2)</t>
  </si>
  <si>
    <t>Carl C. Icahn Charter School Bronx South (Icahn 3)</t>
  </si>
  <si>
    <t>Community Partnership Charter School</t>
  </si>
  <si>
    <t>Community Roots Charter School</t>
  </si>
  <si>
    <t>Democracy Prep Charter School</t>
  </si>
  <si>
    <t>Dream Charter School</t>
  </si>
  <si>
    <t>East New York Preparatory Charter School</t>
  </si>
  <si>
    <t>Excellence Charter School of Bedford Stuyvesant</t>
  </si>
  <si>
    <t>Explore Charter School</t>
  </si>
  <si>
    <t>Family Life Charter School</t>
  </si>
  <si>
    <t>Future Leaders Institute Charter School</t>
  </si>
  <si>
    <t>Girls Preparatory Charter School of New York</t>
  </si>
  <si>
    <t>Grand Concourse Charter School</t>
  </si>
  <si>
    <t>Green Dot Charter School</t>
  </si>
  <si>
    <t>Harbor Sciences and Arts Charter School</t>
  </si>
  <si>
    <t>Harlem Children's Zone/Promise Academy Charter School</t>
  </si>
  <si>
    <t>Harlem Children's Zone/Promise Academy II</t>
  </si>
  <si>
    <t>Harlem Day Charter School</t>
  </si>
  <si>
    <t>Harlem Link Charter School</t>
  </si>
  <si>
    <t>Harlem Success Academy 1 Charter School</t>
  </si>
  <si>
    <t xml:space="preserve">Harlem Success Academy 2 Charter School </t>
  </si>
  <si>
    <t xml:space="preserve">Harlem Success Academy 3 Charter School </t>
  </si>
  <si>
    <t xml:space="preserve">Harlem Success Academy 4 Charter School </t>
  </si>
  <si>
    <t>Harlem Village Academy Charter School</t>
  </si>
  <si>
    <t>Harlem Village Leadership Academy Charter School</t>
  </si>
  <si>
    <t>Harriet Tubman Charter School</t>
  </si>
  <si>
    <t>Hellenic Classical Charter School</t>
  </si>
  <si>
    <t>Hyde Leadership Charter School</t>
  </si>
  <si>
    <t>International Leadership Charter School</t>
  </si>
  <si>
    <t>John V. Lindsay Wildcat Academy Charter School</t>
  </si>
  <si>
    <t>Kings Collegiate Charter School</t>
  </si>
  <si>
    <t>KIPP AMP Academy Charter School</t>
  </si>
  <si>
    <t>KIPP Infinity Charter School</t>
  </si>
  <si>
    <t>KIPP STAR College Prep Charter School</t>
  </si>
  <si>
    <t>La Cima Charter School</t>
  </si>
  <si>
    <t>Leadership Preparatory Charter School</t>
  </si>
  <si>
    <t>Manhattan Charter School</t>
  </si>
  <si>
    <t>Merrick Academy/Queens Public Charter School</t>
  </si>
  <si>
    <t>Mott Haven Academy Charter School</t>
  </si>
  <si>
    <t>New Heights Academy Charter School</t>
  </si>
  <si>
    <t>NYC Charter High School for Architecture, Engineering, and Construction Industries</t>
  </si>
  <si>
    <t>Opportunity Charter School</t>
  </si>
  <si>
    <t>Our World Neighborhood Charter School</t>
  </si>
  <si>
    <t>PAVE Academy Charter School</t>
  </si>
  <si>
    <t>Peninsula Preparatory Academy Charter School</t>
  </si>
  <si>
    <t>Renaissance Charter School</t>
  </si>
  <si>
    <t>Ross Global Academy Charter School</t>
  </si>
  <si>
    <t>Sisulu Walker Children's Academy Charter School</t>
  </si>
  <si>
    <t>South Bronx Charter School for International Cultures and the Arts</t>
  </si>
  <si>
    <t>South Bronx Classical Charter School</t>
  </si>
  <si>
    <t>St. Hope Leadership Academy Charter School</t>
  </si>
  <si>
    <t>UFT Charter School</t>
  </si>
  <si>
    <t>Voice Charter School</t>
  </si>
  <si>
    <t>Williamsburg Charter High School</t>
  </si>
  <si>
    <t>Williamsburg Collegiate Charter School</t>
  </si>
  <si>
    <t>Average</t>
  </si>
  <si>
    <t>Salaries - Program</t>
  </si>
  <si>
    <t>Program Salaries / Pupil</t>
  </si>
  <si>
    <t>% of Total Expenses</t>
  </si>
  <si>
    <t>Salaries - Management</t>
  </si>
  <si>
    <t>Management Salaries/Pupil</t>
  </si>
  <si>
    <t>Salaries - Fundraising</t>
  </si>
  <si>
    <t>Total Salaries</t>
  </si>
  <si>
    <t>Total Salaries/Total Expenditures</t>
  </si>
  <si>
    <t>Number of Schools &lt;50%</t>
  </si>
  <si>
    <t>Number of Schools 50 -60%</t>
  </si>
  <si>
    <t>Number of Schools 60 - 70%</t>
  </si>
  <si>
    <t>Number of Schools 70 - 80%</t>
  </si>
  <si>
    <t>Number of Schools 80 - 90%</t>
  </si>
  <si>
    <t>Number of Schools &gt;90%</t>
  </si>
  <si>
    <t>Program Salaries</t>
  </si>
  <si>
    <t>Total Schools</t>
  </si>
  <si>
    <t xml:space="preserve">Direct Services to Schools </t>
  </si>
  <si>
    <t xml:space="preserve">Classroom Instruction (All Funds) </t>
  </si>
  <si>
    <t xml:space="preserve">Instructional Support Srcs (All Funds) </t>
  </si>
  <si>
    <t xml:space="preserve">Counseling Services </t>
  </si>
  <si>
    <t xml:space="preserve">Attendance &amp; Outreach Services </t>
  </si>
  <si>
    <t xml:space="preserve">Related Services </t>
  </si>
  <si>
    <t xml:space="preserve">Drug Prevention Programs </t>
  </si>
  <si>
    <t xml:space="preserve">Referral and Evaluation Services (All Funds) </t>
  </si>
  <si>
    <t xml:space="preserve">After School and Student Activities </t>
  </si>
  <si>
    <t xml:space="preserve">Parent Involvement Activities </t>
  </si>
  <si>
    <t xml:space="preserve">Leadership/Supervision/Support (All Funds) </t>
  </si>
  <si>
    <t xml:space="preserve">Principals </t>
  </si>
  <si>
    <t xml:space="preserve">Assistant Principals </t>
  </si>
  <si>
    <t xml:space="preserve">Supervisors </t>
  </si>
  <si>
    <t xml:space="preserve">Secretaries, School Aides &amp; Other Support Staff </t>
  </si>
  <si>
    <t xml:space="preserve">Supplies, Materials, Equipment, Telephones </t>
  </si>
  <si>
    <t xml:space="preserve">Ancillary Support Services (All Funds) </t>
  </si>
  <si>
    <t xml:space="preserve">Food Services </t>
  </si>
  <si>
    <t xml:space="preserve">Transportation </t>
  </si>
  <si>
    <t xml:space="preserve">School Safety </t>
  </si>
  <si>
    <t>Computer System Support</t>
  </si>
  <si>
    <t xml:space="preserve">(School Level) </t>
  </si>
  <si>
    <t xml:space="preserve">Building Services (All Funds) </t>
  </si>
  <si>
    <t xml:space="preserve">Custodial Services </t>
  </si>
  <si>
    <t xml:space="preserve">Building Maintenance </t>
  </si>
  <si>
    <t xml:space="preserve">Leases </t>
  </si>
  <si>
    <t xml:space="preserve">Energy </t>
  </si>
  <si>
    <t xml:space="preserve">Regional Support (All Funds) </t>
  </si>
  <si>
    <t xml:space="preserve">Additions to Salary / Projected Expenses </t>
  </si>
  <si>
    <t xml:space="preserve">Regional Costs </t>
  </si>
  <si>
    <t xml:space="preserve">Instructional Support and Administration (All Funds) </t>
  </si>
  <si>
    <t xml:space="preserve">Other Regional Costs (All Funds) </t>
  </si>
  <si>
    <t xml:space="preserve">Sabbaticals, Leaves, Termination Pay </t>
  </si>
  <si>
    <t xml:space="preserve">Additions to Regular Salary </t>
  </si>
  <si>
    <t xml:space="preserve">Projected Expenses </t>
  </si>
  <si>
    <t xml:space="preserve">System-Wide Costs </t>
  </si>
  <si>
    <t xml:space="preserve">Central Instructional Support (All Funds) </t>
  </si>
  <si>
    <t xml:space="preserve">Instructional Offices </t>
  </si>
  <si>
    <t xml:space="preserve">Central Administration (All Funds) </t>
  </si>
  <si>
    <t xml:space="preserve">Operational Offices </t>
  </si>
  <si>
    <t xml:space="preserve">Central Leadership </t>
  </si>
  <si>
    <t xml:space="preserve">System-Wide Obligations </t>
  </si>
  <si>
    <t xml:space="preserve">Other System-Wide Obligations (All Funds) </t>
  </si>
  <si>
    <t xml:space="preserve">Debt Service </t>
  </si>
  <si>
    <t xml:space="preserve">Retiree Health and Welfare </t>
  </si>
  <si>
    <t xml:space="preserve">Special Commissioner for Investigation </t>
  </si>
  <si>
    <t xml:space="preserve">Pass-Throughs </t>
  </si>
  <si>
    <t xml:space="preserve">Non-Public Schools (All Funds) </t>
  </si>
  <si>
    <t xml:space="preserve">General Education </t>
  </si>
  <si>
    <t xml:space="preserve">Special Education </t>
  </si>
  <si>
    <t xml:space="preserve">Fashion Institute of Technology </t>
  </si>
  <si>
    <t xml:space="preserve">Charter Schools </t>
  </si>
  <si>
    <t>Total Per Pupil</t>
  </si>
  <si>
    <t>MINUS CHARTER SUPPORTS</t>
  </si>
  <si>
    <t>Remaining Budget</t>
  </si>
  <si>
    <t>Charter</t>
  </si>
  <si>
    <t>CHARTER SCHOOLS IN PUBLIC SPACE ONLY</t>
  </si>
  <si>
    <t>Difference (All)</t>
  </si>
  <si>
    <t>Difference (Pub Space)</t>
  </si>
  <si>
    <t>Charter (Pub Space)</t>
  </si>
  <si>
    <t>Method 1:</t>
  </si>
  <si>
    <t>Add IBO to Charter Expenses</t>
  </si>
  <si>
    <t>Method 2:</t>
  </si>
  <si>
    <t>Subtract In-Kind Services from DOE Expenses</t>
  </si>
  <si>
    <t>% Devoted to Teacher Salaries</t>
  </si>
  <si>
    <t>% Devoted to Classroom Instruction</t>
  </si>
  <si>
    <t>Charters (All)</t>
  </si>
  <si>
    <t>Charters (Public Space)</t>
  </si>
  <si>
    <t>Difference (Charters - DOE)</t>
  </si>
  <si>
    <t>Difference (Public Space Only - DOE)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</si>
</sst>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6" fontId="0" fillId="0" borderId="0" xfId="0" applyNumberFormat="1"/>
    <xf numFmtId="0" fontId="2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2" fillId="0" borderId="0" xfId="2" applyNumberFormat="1" applyFont="1"/>
    <xf numFmtId="0" fontId="4" fillId="0" borderId="0" xfId="4"/>
    <xf numFmtId="0" fontId="3" fillId="0" borderId="0" xfId="4" applyFont="1"/>
    <xf numFmtId="3" fontId="4" fillId="0" borderId="0" xfId="4" applyNumberFormat="1"/>
    <xf numFmtId="6" fontId="4" fillId="0" borderId="0" xfId="4" applyNumberFormat="1"/>
    <xf numFmtId="10" fontId="4" fillId="0" borderId="0" xfId="4" applyNumberFormat="1"/>
    <xf numFmtId="9" fontId="4" fillId="0" borderId="0" xfId="4" applyNumberForma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5" fontId="2" fillId="0" borderId="0" xfId="2" applyNumberFormat="1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65" fontId="0" fillId="0" borderId="0" xfId="0" applyNumberFormat="1"/>
    <xf numFmtId="0" fontId="6" fillId="0" borderId="0" xfId="0" applyFont="1" applyAlignment="1">
      <alignment horizontal="right"/>
    </xf>
    <xf numFmtId="2" fontId="8" fillId="2" borderId="0" xfId="5" applyNumberFormat="1" applyFont="1" applyFill="1" applyAlignment="1"/>
    <xf numFmtId="2" fontId="8" fillId="0" borderId="0" xfId="5" applyNumberFormat="1" applyFont="1" applyFill="1" applyAlignment="1"/>
    <xf numFmtId="0" fontId="8" fillId="0" borderId="0" xfId="0" applyFont="1" applyAlignment="1"/>
    <xf numFmtId="0" fontId="6" fillId="0" borderId="0" xfId="0" applyFont="1" applyFill="1" applyAlignment="1"/>
    <xf numFmtId="165" fontId="1" fillId="0" borderId="0" xfId="2" applyNumberFormat="1" applyFont="1"/>
    <xf numFmtId="0" fontId="0" fillId="0" borderId="0" xfId="0" applyFont="1"/>
    <xf numFmtId="9" fontId="2" fillId="0" borderId="0" xfId="3" applyFont="1" applyAlignment="1">
      <alignment wrapText="1"/>
    </xf>
    <xf numFmtId="0" fontId="0" fillId="0" borderId="0" xfId="0" applyAlignment="1">
      <alignment wrapText="1"/>
    </xf>
    <xf numFmtId="9" fontId="0" fillId="0" borderId="0" xfId="3" applyFont="1"/>
    <xf numFmtId="2" fontId="8" fillId="0" borderId="0" xfId="5" applyNumberFormat="1" applyFont="1" applyFill="1"/>
    <xf numFmtId="9" fontId="14" fillId="0" borderId="0" xfId="3" applyFont="1"/>
    <xf numFmtId="165" fontId="15" fillId="0" borderId="0" xfId="2" applyNumberFormat="1" applyFont="1"/>
    <xf numFmtId="0" fontId="8" fillId="0" borderId="0" xfId="0" applyFont="1" applyAlignment="1">
      <alignment wrapText="1"/>
    </xf>
    <xf numFmtId="165" fontId="8" fillId="0" borderId="0" xfId="10" applyNumberFormat="1" applyFont="1"/>
    <xf numFmtId="0" fontId="6" fillId="0" borderId="0" xfId="0" applyFont="1" applyFill="1" applyAlignment="1">
      <alignment wrapText="1"/>
    </xf>
    <xf numFmtId="0" fontId="16" fillId="0" borderId="0" xfId="0" applyFont="1"/>
    <xf numFmtId="166" fontId="0" fillId="0" borderId="0" xfId="1" applyNumberFormat="1" applyFont="1"/>
    <xf numFmtId="0" fontId="17" fillId="0" borderId="0" xfId="0" applyFont="1" applyAlignment="1">
      <alignment wrapText="1"/>
    </xf>
    <xf numFmtId="0" fontId="4" fillId="0" borderId="0" xfId="4" applyFill="1"/>
    <xf numFmtId="9" fontId="0" fillId="0" borderId="0" xfId="0" applyNumberFormat="1"/>
  </cellXfs>
  <cellStyles count="20">
    <cellStyle name="Comma" xfId="1" builtinId="3"/>
    <cellStyle name="Comma 2" xfId="6"/>
    <cellStyle name="Comma 3" xfId="7"/>
    <cellStyle name="Comma 3 2" xfId="8"/>
    <cellStyle name="Comma 3 3" xfId="9"/>
    <cellStyle name="Comma 3 4" xfId="5"/>
    <cellStyle name="Currency" xfId="2" builtinId="4"/>
    <cellStyle name="Currency 2" xfId="10"/>
    <cellStyle name="Normal" xfId="0" builtinId="0"/>
    <cellStyle name="Normal 2" xfId="4"/>
    <cellStyle name="Normal 2 2" xfId="11"/>
    <cellStyle name="Normal 2_Philanthropy 2009_v4.xls" xfId="12"/>
    <cellStyle name="Normal 3" xfId="13"/>
    <cellStyle name="Normal 3 2" xfId="14"/>
    <cellStyle name="Normal 3 3" xfId="15"/>
    <cellStyle name="Normal 3 4" xfId="16"/>
    <cellStyle name="Normal 4" xfId="17"/>
    <cellStyle name="Percent" xfId="3" builtinId="5"/>
    <cellStyle name="Percent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Classroom Instruction,</a:t>
            </a:r>
            <a:r>
              <a:rPr lang="en-US" baseline="0"/>
              <a:t> Charters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('Charter Adjustment'!$D$3:$D$6,'Charter Adjustment'!$D$12)</c:f>
              <c:strCache>
                <c:ptCount val="5"/>
                <c:pt idx="0">
                  <c:v>Classroom Expenses</c:v>
                </c:pt>
                <c:pt idx="1">
                  <c:v>Student Expenses</c:v>
                </c:pt>
                <c:pt idx="2">
                  <c:v>Staff Expenses</c:v>
                </c:pt>
                <c:pt idx="3">
                  <c:v>Contracted Services</c:v>
                </c:pt>
                <c:pt idx="4">
                  <c:v>Remaining budget </c:v>
                </c:pt>
              </c:strCache>
            </c:strRef>
          </c:cat>
          <c:val>
            <c:numRef>
              <c:f>('Charter Adjustment'!$E$3:$E$6,'Charter Adjustment'!$E$12)</c:f>
              <c:numCache>
                <c:formatCode>_("$"* #,##0_);_("$"* \(#,##0\);_("$"* "-"??_);_(@_)</c:formatCode>
                <c:ptCount val="5"/>
                <c:pt idx="0">
                  <c:v>9427.3570062026993</c:v>
                </c:pt>
                <c:pt idx="1">
                  <c:v>530.9338905247389</c:v>
                </c:pt>
                <c:pt idx="2">
                  <c:v>530.9338905247389</c:v>
                </c:pt>
                <c:pt idx="3">
                  <c:v>347.9890630853306</c:v>
                </c:pt>
                <c:pt idx="4">
                  <c:v>7446.6097793615954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Classroom Instruction, DOE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5814665233266552E-2"/>
          <c:y val="0.1997376677529705"/>
          <c:w val="0.50720322321333444"/>
          <c:h val="0.70669446524839941"/>
        </c:manualLayout>
      </c:layout>
      <c:pieChart>
        <c:varyColors val="1"/>
        <c:ser>
          <c:idx val="0"/>
          <c:order val="0"/>
          <c:dPt>
            <c:idx val="4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5"/>
              </a:solidFill>
            </c:spPr>
          </c:dPt>
          <c:dLbls>
            <c:dLbl>
              <c:idx val="1"/>
              <c:layout>
                <c:manualLayout>
                  <c:x val="-3.7010392151165611E-2"/>
                  <c:y val="0.21122145078908841"/>
                </c:manualLayout>
              </c:layout>
              <c:showPercent val="1"/>
            </c:dLbl>
            <c:dLbl>
              <c:idx val="2"/>
              <c:layout>
                <c:manualLayout>
                  <c:x val="-3.6487588497932232E-2"/>
                  <c:y val="0.16630838882928839"/>
                </c:manualLayout>
              </c:layout>
              <c:showPercent val="1"/>
            </c:dLbl>
            <c:dLbl>
              <c:idx val="3"/>
              <c:layout>
                <c:manualLayout>
                  <c:x val="-3.5856698724467569E-2"/>
                  <c:y val="9.0188854927838388E-2"/>
                </c:manualLayout>
              </c:layout>
              <c:showPercent val="1"/>
            </c:dLbl>
            <c:dLbl>
              <c:idx val="4"/>
              <c:layout>
                <c:manualLayout>
                  <c:x val="-3.7610483191446088E-2"/>
                  <c:y val="7.5752484666923086E-3"/>
                </c:manualLayout>
              </c:layout>
              <c:showPercent val="1"/>
            </c:dLbl>
            <c:dLbl>
              <c:idx val="5"/>
              <c:layout>
                <c:manualLayout>
                  <c:x val="-4.1298001956397525E-2"/>
                  <c:y val="-2.6857748179935095E-2"/>
                </c:manualLayout>
              </c:layout>
              <c:showPercent val="1"/>
            </c:dLbl>
            <c:dLbl>
              <c:idx val="6"/>
              <c:layout>
                <c:manualLayout>
                  <c:x val="-5.5139998644080923E-2"/>
                  <c:y val="-2.6445897347664452E-2"/>
                </c:manualLayout>
              </c:layout>
              <c:showPercent val="1"/>
            </c:dLbl>
            <c:dLbl>
              <c:idx val="7"/>
              <c:layout>
                <c:manualLayout>
                  <c:x val="-7.8247765154816906E-2"/>
                  <c:y val="-2.2776214669824383E-2"/>
                </c:manualLayout>
              </c:layout>
              <c:showPercent val="1"/>
            </c:dLbl>
            <c:dLbl>
              <c:idx val="8"/>
              <c:layout>
                <c:manualLayout>
                  <c:x val="-9.7842345352587415E-2"/>
                  <c:y val="-6.7893042932615444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'DOE Adjustment'!$A$3:$A$12</c:f>
              <c:strCache>
                <c:ptCount val="10"/>
                <c:pt idx="0">
                  <c:v>Teachers </c:v>
                </c:pt>
                <c:pt idx="1">
                  <c:v>Education Paraprofessionals </c:v>
                </c:pt>
                <c:pt idx="2">
                  <c:v>Other Classroom Staff </c:v>
                </c:pt>
                <c:pt idx="3">
                  <c:v>Text Books </c:v>
                </c:pt>
                <c:pt idx="4">
                  <c:v>Librarians and Library Books </c:v>
                </c:pt>
                <c:pt idx="5">
                  <c:v>Instructional Supplies and Equipment </c:v>
                </c:pt>
                <c:pt idx="6">
                  <c:v>Professional Development </c:v>
                </c:pt>
                <c:pt idx="7">
                  <c:v>Contracted Instructional Services </c:v>
                </c:pt>
                <c:pt idx="8">
                  <c:v>Summer and Evening School </c:v>
                </c:pt>
                <c:pt idx="9">
                  <c:v>Remaining DOE Budget</c:v>
                </c:pt>
              </c:strCache>
            </c:strRef>
          </c:cat>
          <c:val>
            <c:numRef>
              <c:f>'DOE Adjustment'!$C$3:$C$12</c:f>
              <c:numCache>
                <c:formatCode>"$"#,##0_);[Red]\("$"#,##0\)</c:formatCode>
                <c:ptCount val="10"/>
                <c:pt idx="0">
                  <c:v>6862</c:v>
                </c:pt>
                <c:pt idx="1">
                  <c:v>362</c:v>
                </c:pt>
                <c:pt idx="2">
                  <c:v>16</c:v>
                </c:pt>
                <c:pt idx="3">
                  <c:v>140</c:v>
                </c:pt>
                <c:pt idx="4">
                  <c:v>91</c:v>
                </c:pt>
                <c:pt idx="5">
                  <c:v>233</c:v>
                </c:pt>
                <c:pt idx="6">
                  <c:v>544</c:v>
                </c:pt>
                <c:pt idx="7">
                  <c:v>298</c:v>
                </c:pt>
                <c:pt idx="8">
                  <c:v>188</c:v>
                </c:pt>
                <c:pt idx="9">
                  <c:v>4473</c:v>
                </c:pt>
              </c:numCache>
            </c:numRef>
          </c:val>
        </c:ser>
        <c:dLbls>
          <c:showPercent val="1"/>
        </c:dLbls>
        <c:firstSliceAng val="74"/>
      </c:pieChart>
    </c:plotArea>
    <c:legend>
      <c:legendPos val="r"/>
      <c:layout>
        <c:manualLayout>
          <c:xMode val="edge"/>
          <c:yMode val="edge"/>
          <c:x val="0.65455230457816382"/>
          <c:y val="8.8086418503599662E-2"/>
          <c:w val="0.33068754782036014"/>
          <c:h val="0.88201067411560696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 Charters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chemeClr val="accent4"/>
              </a:solidFill>
            </a:ln>
          </c:spPr>
          <c:dPt>
            <c:idx val="1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Lbls>
            <c:showPercent val="1"/>
            <c:showLeaderLines val="1"/>
          </c:dLbls>
          <c:cat>
            <c:strRef>
              <c:f>('DOE Adjustment'!$D$25,'DOE Adjustment'!$D$28)</c:f>
              <c:strCache>
                <c:ptCount val="2"/>
                <c:pt idx="0">
                  <c:v>Program Salaries (per pupil)</c:v>
                </c:pt>
                <c:pt idx="1">
                  <c:v>Remaining budget (per pupil)</c:v>
                </c:pt>
              </c:strCache>
            </c:strRef>
          </c:cat>
          <c:val>
            <c:numRef>
              <c:f>('DOE Adjustment'!$E$25,'DOE Adjustment'!$E$28)</c:f>
              <c:numCache>
                <c:formatCode>_("$"* #,##0_);_("$"* \(#,##0\);_("$"* "-"??_);_(@_)</c:formatCode>
                <c:ptCount val="2"/>
                <c:pt idx="0">
                  <c:v>8721.5471845716365</c:v>
                </c:pt>
                <c:pt idx="1">
                  <c:v>5633.2764451274506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 DOE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'DOE Adjustment'!$A$25:$A$28</c:f>
              <c:strCache>
                <c:ptCount val="4"/>
                <c:pt idx="0">
                  <c:v>Teachers </c:v>
                </c:pt>
                <c:pt idx="1">
                  <c:v>Education Paraprofessionals </c:v>
                </c:pt>
                <c:pt idx="2">
                  <c:v>Other Classroom Staff </c:v>
                </c:pt>
                <c:pt idx="3">
                  <c:v>Remaining DOE Budget</c:v>
                </c:pt>
              </c:strCache>
            </c:strRef>
          </c:cat>
          <c:val>
            <c:numRef>
              <c:f>'DOE Adjustment'!$C$25:$C$28</c:f>
              <c:numCache>
                <c:formatCode>"$"#,##0_);[Red]\("$"#,##0\)</c:formatCode>
                <c:ptCount val="4"/>
                <c:pt idx="0">
                  <c:v>6862</c:v>
                </c:pt>
                <c:pt idx="1">
                  <c:v>362</c:v>
                </c:pt>
                <c:pt idx="2">
                  <c:v>16</c:v>
                </c:pt>
                <c:pt idx="3">
                  <c:v>5967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</a:t>
            </a:r>
            <a:r>
              <a:rPr lang="en-US" baseline="0"/>
              <a:t> Charters in Public Space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('DOE Adjustment'!$D$25,'DOE Adjustment'!$D$28)</c:f>
              <c:strCache>
                <c:ptCount val="2"/>
                <c:pt idx="0">
                  <c:v>Program Salaries (per pupil)</c:v>
                </c:pt>
                <c:pt idx="1">
                  <c:v>Remaining budget (per pupil)</c:v>
                </c:pt>
              </c:strCache>
            </c:strRef>
          </c:cat>
          <c:val>
            <c:numRef>
              <c:f>('DOE Adjustment'!$F$25,'DOE Adjustment'!$F$28)</c:f>
              <c:numCache>
                <c:formatCode>_("$"* #,##0_);_("$"* \(#,##0\);_("$"* "-"??_);_(@_)</c:formatCode>
                <c:ptCount val="2"/>
                <c:pt idx="0">
                  <c:v>9171.0876186073201</c:v>
                </c:pt>
                <c:pt idx="1">
                  <c:v>5043.6023749919968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Classroom Instruction, Charters in Public Space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('DOE Adjustment'!$D$3:$D$6,'DOE Adjustment'!$D$12)</c:f>
              <c:strCache>
                <c:ptCount val="5"/>
                <c:pt idx="0">
                  <c:v>Classroom Expenses</c:v>
                </c:pt>
                <c:pt idx="1">
                  <c:v>Student Expenses</c:v>
                </c:pt>
                <c:pt idx="2">
                  <c:v>Staff Expenses</c:v>
                </c:pt>
                <c:pt idx="3">
                  <c:v>Contracted Services</c:v>
                </c:pt>
                <c:pt idx="4">
                  <c:v>Remaining budget </c:v>
                </c:pt>
              </c:strCache>
            </c:strRef>
          </c:cat>
          <c:val>
            <c:numRef>
              <c:f>('DOE Adjustment'!$F$3:$F$6,'DOE Adjustment'!$F$12)</c:f>
              <c:numCache>
                <c:formatCode>_("$"* #,##0_);_("$"* \(#,##0\);_("$"* "-"??_);_(@_)</c:formatCode>
                <c:ptCount val="5"/>
                <c:pt idx="0">
                  <c:v>9957.6898220736093</c:v>
                </c:pt>
                <c:pt idx="1">
                  <c:v>570.24212114298496</c:v>
                </c:pt>
                <c:pt idx="2">
                  <c:v>570.24212114298496</c:v>
                </c:pt>
                <c:pt idx="3">
                  <c:v>382.56009585966996</c:v>
                </c:pt>
                <c:pt idx="4">
                  <c:v>2733.9558333800687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Classroom Instruction, DOE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'Charter Adjustment'!$A$3:$A$12</c:f>
              <c:strCache>
                <c:ptCount val="10"/>
                <c:pt idx="0">
                  <c:v>Teachers </c:v>
                </c:pt>
                <c:pt idx="1">
                  <c:v>Education Paraprofessionals </c:v>
                </c:pt>
                <c:pt idx="2">
                  <c:v>Other Classroom Staff </c:v>
                </c:pt>
                <c:pt idx="3">
                  <c:v>Text Books </c:v>
                </c:pt>
                <c:pt idx="4">
                  <c:v>Librarians and Library Books </c:v>
                </c:pt>
                <c:pt idx="5">
                  <c:v>Instructional Supplies and Equipment </c:v>
                </c:pt>
                <c:pt idx="6">
                  <c:v>Professional Development </c:v>
                </c:pt>
                <c:pt idx="7">
                  <c:v>Contracted Instructional Services </c:v>
                </c:pt>
                <c:pt idx="8">
                  <c:v>Summer and Evening School </c:v>
                </c:pt>
                <c:pt idx="9">
                  <c:v>Remaining DOE Budget</c:v>
                </c:pt>
              </c:strCache>
            </c:strRef>
          </c:cat>
          <c:val>
            <c:numRef>
              <c:f>'Charter Adjustment'!$C$3:$C$12</c:f>
              <c:numCache>
                <c:formatCode>"$"#,##0_);[Red]\("$"#,##0\)</c:formatCode>
                <c:ptCount val="10"/>
                <c:pt idx="0">
                  <c:v>6862</c:v>
                </c:pt>
                <c:pt idx="1">
                  <c:v>362</c:v>
                </c:pt>
                <c:pt idx="2">
                  <c:v>16</c:v>
                </c:pt>
                <c:pt idx="3">
                  <c:v>140</c:v>
                </c:pt>
                <c:pt idx="4">
                  <c:v>91</c:v>
                </c:pt>
                <c:pt idx="5">
                  <c:v>233</c:v>
                </c:pt>
                <c:pt idx="6">
                  <c:v>544</c:v>
                </c:pt>
                <c:pt idx="7">
                  <c:v>298</c:v>
                </c:pt>
                <c:pt idx="8">
                  <c:v>188</c:v>
                </c:pt>
                <c:pt idx="9">
                  <c:v>8961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5319553805774289"/>
          <c:y val="0.10314829693907308"/>
          <c:w val="0.32971044484824014"/>
          <c:h val="0.87223716083108649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 Charters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('Charter Adjustment'!$D$25,'Charter Adjustment'!$D$28)</c:f>
              <c:strCache>
                <c:ptCount val="2"/>
                <c:pt idx="0">
                  <c:v>Program Salaries (per pupil)</c:v>
                </c:pt>
                <c:pt idx="1">
                  <c:v>Remaining budget (per pupil)</c:v>
                </c:pt>
              </c:strCache>
            </c:strRef>
          </c:cat>
          <c:val>
            <c:numRef>
              <c:f>('Charter Adjustment'!$E$25,'Charter Adjustment'!$E$28)</c:f>
              <c:numCache>
                <c:formatCode>_("$"* #,##0_);_("$"* \(#,##0\);_("$"* "-"??_);_(@_)</c:formatCode>
                <c:ptCount val="2"/>
                <c:pt idx="0">
                  <c:v>8721.5471845716365</c:v>
                </c:pt>
                <c:pt idx="1">
                  <c:v>9562.2764451274652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 DOE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'Charter Adjustment'!$A$25:$A$28</c:f>
              <c:strCache>
                <c:ptCount val="4"/>
                <c:pt idx="0">
                  <c:v>Teachers </c:v>
                </c:pt>
                <c:pt idx="1">
                  <c:v>Education Paraprofessionals </c:v>
                </c:pt>
                <c:pt idx="2">
                  <c:v>Other Classroom Staff </c:v>
                </c:pt>
                <c:pt idx="3">
                  <c:v>Remaining DOE Budget</c:v>
                </c:pt>
              </c:strCache>
            </c:strRef>
          </c:cat>
          <c:val>
            <c:numRef>
              <c:f>'Charter Adjustment'!$C$25:$C$28</c:f>
              <c:numCache>
                <c:formatCode>"$"#,##0_);[Red]\("$"#,##0\)</c:formatCode>
                <c:ptCount val="4"/>
                <c:pt idx="0">
                  <c:v>6862</c:v>
                </c:pt>
                <c:pt idx="1">
                  <c:v>362</c:v>
                </c:pt>
                <c:pt idx="2">
                  <c:v>16</c:v>
                </c:pt>
                <c:pt idx="3">
                  <c:v>10455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Classroom</a:t>
            </a:r>
            <a:r>
              <a:rPr lang="en-US" baseline="0"/>
              <a:t> Expenses, Charters in Public Space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('Charter Adjustment'!$D$3:$D$6,'Charter Adjustment'!$D$12)</c:f>
              <c:strCache>
                <c:ptCount val="5"/>
                <c:pt idx="0">
                  <c:v>Classroom Expenses</c:v>
                </c:pt>
                <c:pt idx="1">
                  <c:v>Student Expenses</c:v>
                </c:pt>
                <c:pt idx="2">
                  <c:v>Staff Expenses</c:v>
                </c:pt>
                <c:pt idx="3">
                  <c:v>Contracted Services</c:v>
                </c:pt>
                <c:pt idx="4">
                  <c:v>Remaining budget </c:v>
                </c:pt>
              </c:strCache>
            </c:strRef>
          </c:cat>
          <c:val>
            <c:numRef>
              <c:f>('Charter Adjustment'!$F$3:$F$6,'Charter Adjustment'!$F$12)</c:f>
              <c:numCache>
                <c:formatCode>_("$"* #,##0_);_("$"* \(#,##0\);_("$"* "-"??_);_(@_)</c:formatCode>
                <c:ptCount val="5"/>
                <c:pt idx="0">
                  <c:v>9957.6898220736093</c:v>
                </c:pt>
                <c:pt idx="1">
                  <c:v>570.24212114298496</c:v>
                </c:pt>
                <c:pt idx="2">
                  <c:v>570.24212114298496</c:v>
                </c:pt>
                <c:pt idx="3">
                  <c:v>382.56009585966996</c:v>
                </c:pt>
                <c:pt idx="4">
                  <c:v>6662.9558333800687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</a:t>
            </a:r>
            <a:r>
              <a:rPr lang="en-US" baseline="0"/>
              <a:t> Charters in Public Space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('Charter Adjustment'!$D$25,'Charter Adjustment'!$D$28)</c:f>
              <c:strCache>
                <c:ptCount val="2"/>
                <c:pt idx="0">
                  <c:v>Program Salaries (per pupil)</c:v>
                </c:pt>
                <c:pt idx="1">
                  <c:v>Remaining budget (per pupil)</c:v>
                </c:pt>
              </c:strCache>
            </c:strRef>
          </c:cat>
          <c:val>
            <c:numRef>
              <c:f>('Charter Adjustment'!$F$25,'Charter Adjustment'!$F$28)</c:f>
              <c:numCache>
                <c:formatCode>_("$"* #,##0_);_("$"* \(#,##0\);_("$"* "-"??_);_(@_)</c:formatCode>
                <c:ptCount val="2"/>
                <c:pt idx="0">
                  <c:v>9171.0876186073201</c:v>
                </c:pt>
                <c:pt idx="1">
                  <c:v>8972.6023749919968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 DOE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'DOE Adjustment'!$A$25:$A$28</c:f>
              <c:strCache>
                <c:ptCount val="4"/>
                <c:pt idx="0">
                  <c:v>Teachers </c:v>
                </c:pt>
                <c:pt idx="1">
                  <c:v>Education Paraprofessionals </c:v>
                </c:pt>
                <c:pt idx="2">
                  <c:v>Other Classroom Staff </c:v>
                </c:pt>
                <c:pt idx="3">
                  <c:v>Remaining DOE Budget</c:v>
                </c:pt>
              </c:strCache>
            </c:strRef>
          </c:cat>
          <c:val>
            <c:numRef>
              <c:f>'DOE Adjustment'!$C$25:$C$28</c:f>
              <c:numCache>
                <c:formatCode>"$"#,##0_);[Red]\("$"#,##0\)</c:formatCode>
                <c:ptCount val="4"/>
                <c:pt idx="0">
                  <c:v>6862</c:v>
                </c:pt>
                <c:pt idx="1">
                  <c:v>362</c:v>
                </c:pt>
                <c:pt idx="2">
                  <c:v>16</c:v>
                </c:pt>
                <c:pt idx="3">
                  <c:v>5967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 Salaries, Charters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('DOE Adjustment'!$D$25,'DOE Adjustment'!$D$28)</c:f>
              <c:strCache>
                <c:ptCount val="2"/>
                <c:pt idx="0">
                  <c:v>Program Salaries (per pupil)</c:v>
                </c:pt>
                <c:pt idx="1">
                  <c:v>Remaining budget (per pupil)</c:v>
                </c:pt>
              </c:strCache>
            </c:strRef>
          </c:cat>
          <c:val>
            <c:numRef>
              <c:f>('DOE Adjustment'!$E$25,'DOE Adjustment'!$E$28)</c:f>
              <c:numCache>
                <c:formatCode>_("$"* #,##0_);_("$"* \(#,##0\);_("$"* "-"??_);_(@_)</c:formatCode>
                <c:ptCount val="2"/>
                <c:pt idx="0">
                  <c:v>8721.5471845716365</c:v>
                </c:pt>
                <c:pt idx="1">
                  <c:v>5633.2764451274506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Classroom Instruction, Charters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('DOE Adjustment'!$D$3:$D$6,'DOE Adjustment'!$D$12)</c:f>
              <c:strCache>
                <c:ptCount val="5"/>
                <c:pt idx="0">
                  <c:v>Classroom Expenses</c:v>
                </c:pt>
                <c:pt idx="1">
                  <c:v>Student Expenses</c:v>
                </c:pt>
                <c:pt idx="2">
                  <c:v>Staff Expenses</c:v>
                </c:pt>
                <c:pt idx="3">
                  <c:v>Contracted Services</c:v>
                </c:pt>
                <c:pt idx="4">
                  <c:v>Remaining budget </c:v>
                </c:pt>
              </c:strCache>
            </c:strRef>
          </c:cat>
          <c:val>
            <c:numRef>
              <c:f>('DOE Adjustment'!$E$3:$E$6,'DOE Adjustment'!$E$12)</c:f>
              <c:numCache>
                <c:formatCode>_("$"* #,##0_);_("$"* \(#,##0\);_("$"* "-"??_);_(@_)</c:formatCode>
                <c:ptCount val="5"/>
                <c:pt idx="0">
                  <c:v>9427.3570062026993</c:v>
                </c:pt>
                <c:pt idx="1">
                  <c:v>530.9338905247389</c:v>
                </c:pt>
                <c:pt idx="2">
                  <c:v>530.9338905247389</c:v>
                </c:pt>
                <c:pt idx="3">
                  <c:v>347.9890630853306</c:v>
                </c:pt>
                <c:pt idx="4">
                  <c:v>3517.6097793615809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190499</xdr:rowOff>
    </xdr:from>
    <xdr:to>
      <xdr:col>9</xdr:col>
      <xdr:colOff>95250</xdr:colOff>
      <xdr:row>25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19051</xdr:colOff>
      <xdr:row>3</xdr:row>
      <xdr:rowOff>190499</xdr:rowOff>
    </xdr:from>
    <xdr:to>
      <xdr:col>19</xdr:col>
      <xdr:colOff>476251</xdr:colOff>
      <xdr:row>26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9525</xdr:rowOff>
    </xdr:from>
    <xdr:to>
      <xdr:col>8</xdr:col>
      <xdr:colOff>304800</xdr:colOff>
      <xdr:row>42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17</xdr:col>
      <xdr:colOff>304800</xdr:colOff>
      <xdr:row>42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609599</xdr:colOff>
      <xdr:row>4</xdr:row>
      <xdr:rowOff>0</xdr:rowOff>
    </xdr:from>
    <xdr:to>
      <xdr:col>28</xdr:col>
      <xdr:colOff>352424</xdr:colOff>
      <xdr:row>25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600075</xdr:colOff>
      <xdr:row>27</xdr:row>
      <xdr:rowOff>180975</xdr:rowOff>
    </xdr:from>
    <xdr:to>
      <xdr:col>25</xdr:col>
      <xdr:colOff>295275</xdr:colOff>
      <xdr:row>42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65</xdr:row>
      <xdr:rowOff>114300</xdr:rowOff>
    </xdr:from>
    <xdr:to>
      <xdr:col>13</xdr:col>
      <xdr:colOff>333375</xdr:colOff>
      <xdr:row>80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50</xdr:row>
      <xdr:rowOff>9525</xdr:rowOff>
    </xdr:from>
    <xdr:to>
      <xdr:col>13</xdr:col>
      <xdr:colOff>342900</xdr:colOff>
      <xdr:row>64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8</xdr:col>
      <xdr:colOff>476250</xdr:colOff>
      <xdr:row>21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600076</xdr:colOff>
      <xdr:row>2</xdr:row>
      <xdr:rowOff>9525</xdr:rowOff>
    </xdr:from>
    <xdr:to>
      <xdr:col>17</xdr:col>
      <xdr:colOff>276226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25</xdr:row>
      <xdr:rowOff>0</xdr:rowOff>
    </xdr:from>
    <xdr:to>
      <xdr:col>8</xdr:col>
      <xdr:colOff>314325</xdr:colOff>
      <xdr:row>39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25</xdr:row>
      <xdr:rowOff>0</xdr:rowOff>
    </xdr:from>
    <xdr:to>
      <xdr:col>16</xdr:col>
      <xdr:colOff>314325</xdr:colOff>
      <xdr:row>39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25</xdr:row>
      <xdr:rowOff>0</xdr:rowOff>
    </xdr:from>
    <xdr:to>
      <xdr:col>24</xdr:col>
      <xdr:colOff>304800</xdr:colOff>
      <xdr:row>39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25</xdr:col>
      <xdr:colOff>304800</xdr:colOff>
      <xdr:row>21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/AppData/Local/Temp/Expenses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&amp;%20Accountability/DAA/Progress%20Reports/Survey%202009/Reporting%20&amp;%20Analysis/Survey%20Report/Design%20Survey%20Report/GenEd/Survey%20Report%20Draft%20FINAL%2007%2002%2009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erSpending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Data"/>
      <sheetName val="2008 Summary"/>
      <sheetName val="2009 Data"/>
      <sheetName val="2009 Summary"/>
      <sheetName val="Sheet1"/>
      <sheetName val="Enrollment"/>
      <sheetName val="Overall Comparison"/>
      <sheetName val="Individual School Comparison"/>
      <sheetName val="2009 - CMOs"/>
      <sheetName val="2009 - EMOs"/>
      <sheetName val="2009 - CGOs"/>
      <sheetName val="Comp 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Achievement First Brownsville Charter School</v>
          </cell>
        </row>
      </sheetData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_p1"/>
      <sheetName val="Report_p2"/>
      <sheetName val="Report_p3"/>
      <sheetName val="Report_p4"/>
      <sheetName val="Lookup_p1"/>
      <sheetName val="Lookup_p2"/>
      <sheetName val="Data_scores_4"/>
      <sheetName val="Pullouts Data"/>
      <sheetName val="Data_response_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I1" t="str">
            <v>rr_p__08</v>
          </cell>
          <cell r="L1" t="str">
            <v>rr_p__07</v>
          </cell>
        </row>
        <row r="2">
          <cell r="I2">
            <v>15</v>
          </cell>
          <cell r="L2" t="str">
            <v>N/A</v>
          </cell>
        </row>
        <row r="3">
          <cell r="I3">
            <v>14.000000000000002</v>
          </cell>
          <cell r="L3" t="str">
            <v>N/A</v>
          </cell>
        </row>
        <row r="4">
          <cell r="I4">
            <v>30</v>
          </cell>
          <cell r="L4" t="str">
            <v>N/A</v>
          </cell>
        </row>
        <row r="5">
          <cell r="I5">
            <v>17</v>
          </cell>
          <cell r="L5" t="str">
            <v>N/A</v>
          </cell>
        </row>
        <row r="6">
          <cell r="I6">
            <v>32</v>
          </cell>
          <cell r="L6" t="str">
            <v>N/A</v>
          </cell>
        </row>
        <row r="7">
          <cell r="I7">
            <v>36</v>
          </cell>
          <cell r="L7" t="str">
            <v>N/A</v>
          </cell>
        </row>
        <row r="8">
          <cell r="I8">
            <v>32</v>
          </cell>
          <cell r="L8" t="str">
            <v>N/A</v>
          </cell>
        </row>
        <row r="9">
          <cell r="I9" t="str">
            <v>N/A</v>
          </cell>
          <cell r="L9" t="str">
            <v>N/A</v>
          </cell>
        </row>
        <row r="10">
          <cell r="I10">
            <v>100</v>
          </cell>
          <cell r="L10">
            <v>57.999999999999993</v>
          </cell>
        </row>
        <row r="11">
          <cell r="I11">
            <v>100</v>
          </cell>
          <cell r="L11">
            <v>52</v>
          </cell>
        </row>
        <row r="12">
          <cell r="I12" t="str">
            <v>N/A</v>
          </cell>
          <cell r="L12" t="str">
            <v>N/A</v>
          </cell>
        </row>
        <row r="13">
          <cell r="I13" t="str">
            <v>N/A</v>
          </cell>
          <cell r="L13" t="str">
            <v>N/A</v>
          </cell>
        </row>
        <row r="14">
          <cell r="I14" t="str">
            <v>N/A</v>
          </cell>
          <cell r="L14" t="str">
            <v>N/A</v>
          </cell>
        </row>
        <row r="15">
          <cell r="I15">
            <v>83</v>
          </cell>
          <cell r="L15">
            <v>42</v>
          </cell>
        </row>
        <row r="16">
          <cell r="I16">
            <v>37</v>
          </cell>
          <cell r="L16">
            <v>25</v>
          </cell>
        </row>
        <row r="17">
          <cell r="I17">
            <v>74</v>
          </cell>
          <cell r="L17">
            <v>22</v>
          </cell>
        </row>
        <row r="18">
          <cell r="I18">
            <v>73</v>
          </cell>
          <cell r="L18">
            <v>21</v>
          </cell>
        </row>
        <row r="19">
          <cell r="I19">
            <v>80</v>
          </cell>
          <cell r="L19">
            <v>24</v>
          </cell>
        </row>
        <row r="20">
          <cell r="I20">
            <v>59</v>
          </cell>
          <cell r="L20">
            <v>22</v>
          </cell>
        </row>
        <row r="21">
          <cell r="I21">
            <v>65</v>
          </cell>
          <cell r="L21">
            <v>72</v>
          </cell>
        </row>
        <row r="22">
          <cell r="I22">
            <v>46</v>
          </cell>
          <cell r="L22">
            <v>31</v>
          </cell>
        </row>
        <row r="23">
          <cell r="I23">
            <v>74</v>
          </cell>
          <cell r="L23">
            <v>23</v>
          </cell>
        </row>
        <row r="24">
          <cell r="I24">
            <v>92</v>
          </cell>
          <cell r="L24">
            <v>50</v>
          </cell>
        </row>
        <row r="25">
          <cell r="I25">
            <v>100</v>
          </cell>
          <cell r="L25">
            <v>47</v>
          </cell>
        </row>
        <row r="26">
          <cell r="I26">
            <v>99</v>
          </cell>
          <cell r="L26">
            <v>72</v>
          </cell>
        </row>
        <row r="27">
          <cell r="I27">
            <v>60</v>
          </cell>
          <cell r="L27">
            <v>45</v>
          </cell>
        </row>
        <row r="28">
          <cell r="I28">
            <v>50</v>
          </cell>
          <cell r="L28">
            <v>47</v>
          </cell>
        </row>
        <row r="29">
          <cell r="I29">
            <v>88</v>
          </cell>
          <cell r="L29">
            <v>31</v>
          </cell>
        </row>
        <row r="30">
          <cell r="I30">
            <v>81</v>
          </cell>
          <cell r="L30">
            <v>28.999999999999996</v>
          </cell>
        </row>
        <row r="31">
          <cell r="I31">
            <v>71</v>
          </cell>
          <cell r="L31">
            <v>28.999999999999996</v>
          </cell>
        </row>
        <row r="32">
          <cell r="I32">
            <v>76</v>
          </cell>
          <cell r="L32">
            <v>24</v>
          </cell>
        </row>
        <row r="33">
          <cell r="I33">
            <v>68</v>
          </cell>
          <cell r="L33">
            <v>45</v>
          </cell>
        </row>
        <row r="34">
          <cell r="I34">
            <v>93</v>
          </cell>
          <cell r="L34">
            <v>60</v>
          </cell>
        </row>
        <row r="35">
          <cell r="I35">
            <v>85</v>
          </cell>
          <cell r="L35">
            <v>34</v>
          </cell>
        </row>
        <row r="36">
          <cell r="I36">
            <v>76</v>
          </cell>
          <cell r="L36">
            <v>41</v>
          </cell>
        </row>
        <row r="37">
          <cell r="I37">
            <v>85</v>
          </cell>
          <cell r="L37">
            <v>21</v>
          </cell>
        </row>
        <row r="38">
          <cell r="I38">
            <v>100</v>
          </cell>
          <cell r="L38">
            <v>45</v>
          </cell>
        </row>
        <row r="39">
          <cell r="I39">
            <v>83</v>
          </cell>
          <cell r="L39">
            <v>63</v>
          </cell>
        </row>
        <row r="40">
          <cell r="I40">
            <v>96</v>
          </cell>
          <cell r="L40">
            <v>37</v>
          </cell>
        </row>
        <row r="41">
          <cell r="I41">
            <v>70</v>
          </cell>
          <cell r="L41">
            <v>25</v>
          </cell>
        </row>
        <row r="42">
          <cell r="I42">
            <v>89</v>
          </cell>
          <cell r="L42">
            <v>32</v>
          </cell>
        </row>
        <row r="43">
          <cell r="I43">
            <v>57.999999999999993</v>
          </cell>
          <cell r="L43">
            <v>19</v>
          </cell>
        </row>
        <row r="44">
          <cell r="I44" t="str">
            <v>N/A</v>
          </cell>
          <cell r="L44" t="str">
            <v>N/A</v>
          </cell>
        </row>
        <row r="45">
          <cell r="I45">
            <v>48</v>
          </cell>
          <cell r="L45">
            <v>57.999999999999993</v>
          </cell>
        </row>
        <row r="46">
          <cell r="I46">
            <v>100</v>
          </cell>
          <cell r="L46">
            <v>39</v>
          </cell>
        </row>
        <row r="47">
          <cell r="I47">
            <v>89</v>
          </cell>
          <cell r="L47">
            <v>47</v>
          </cell>
        </row>
        <row r="48">
          <cell r="I48">
            <v>87</v>
          </cell>
          <cell r="L48">
            <v>30</v>
          </cell>
        </row>
        <row r="49">
          <cell r="I49">
            <v>43</v>
          </cell>
          <cell r="L49">
            <v>18</v>
          </cell>
        </row>
        <row r="50">
          <cell r="I50">
            <v>45</v>
          </cell>
          <cell r="L50">
            <v>28.000000000000004</v>
          </cell>
        </row>
        <row r="51">
          <cell r="I51">
            <v>23</v>
          </cell>
          <cell r="L51" t="str">
            <v>N/A</v>
          </cell>
        </row>
        <row r="52">
          <cell r="I52">
            <v>19</v>
          </cell>
          <cell r="L52">
            <v>27</v>
          </cell>
        </row>
        <row r="53">
          <cell r="I53">
            <v>34</v>
          </cell>
          <cell r="L53">
            <v>20</v>
          </cell>
        </row>
        <row r="54">
          <cell r="I54">
            <v>22</v>
          </cell>
          <cell r="L54">
            <v>15</v>
          </cell>
        </row>
        <row r="55">
          <cell r="I55">
            <v>38</v>
          </cell>
          <cell r="L55">
            <v>28.000000000000004</v>
          </cell>
        </row>
        <row r="56">
          <cell r="I56">
            <v>90</v>
          </cell>
          <cell r="L56">
            <v>25</v>
          </cell>
        </row>
        <row r="57">
          <cell r="I57">
            <v>45</v>
          </cell>
          <cell r="L57">
            <v>20</v>
          </cell>
        </row>
        <row r="58">
          <cell r="I58">
            <v>80</v>
          </cell>
          <cell r="L58" t="str">
            <v>N/A</v>
          </cell>
        </row>
        <row r="59">
          <cell r="I59">
            <v>28.999999999999996</v>
          </cell>
          <cell r="L59">
            <v>20</v>
          </cell>
        </row>
        <row r="60">
          <cell r="I60">
            <v>40</v>
          </cell>
          <cell r="L60">
            <v>18</v>
          </cell>
        </row>
        <row r="61">
          <cell r="I61">
            <v>6</v>
          </cell>
          <cell r="L61" t="str">
            <v>N/A</v>
          </cell>
        </row>
        <row r="62">
          <cell r="I62">
            <v>52</v>
          </cell>
          <cell r="L62">
            <v>22</v>
          </cell>
        </row>
        <row r="63">
          <cell r="I63">
            <v>33</v>
          </cell>
          <cell r="L63">
            <v>28.000000000000004</v>
          </cell>
        </row>
        <row r="64">
          <cell r="I64">
            <v>16</v>
          </cell>
          <cell r="L64">
            <v>15</v>
          </cell>
        </row>
        <row r="65">
          <cell r="I65" t="str">
            <v>N/A</v>
          </cell>
          <cell r="L65" t="str">
            <v>N/A</v>
          </cell>
        </row>
        <row r="66">
          <cell r="I66">
            <v>47</v>
          </cell>
          <cell r="L66">
            <v>15</v>
          </cell>
        </row>
        <row r="67">
          <cell r="I67" t="str">
            <v>N/A</v>
          </cell>
          <cell r="L67" t="str">
            <v>N/A</v>
          </cell>
        </row>
        <row r="68">
          <cell r="I68">
            <v>64</v>
          </cell>
          <cell r="L68">
            <v>14.000000000000002</v>
          </cell>
        </row>
        <row r="69">
          <cell r="I69">
            <v>54</v>
          </cell>
          <cell r="L69">
            <v>28.999999999999996</v>
          </cell>
        </row>
        <row r="70">
          <cell r="I70">
            <v>11</v>
          </cell>
          <cell r="L70" t="str">
            <v>N/A</v>
          </cell>
        </row>
        <row r="71">
          <cell r="I71">
            <v>13</v>
          </cell>
          <cell r="L71">
            <v>9</v>
          </cell>
        </row>
        <row r="72">
          <cell r="I72">
            <v>9</v>
          </cell>
          <cell r="L72">
            <v>13</v>
          </cell>
        </row>
        <row r="73">
          <cell r="I73">
            <v>52</v>
          </cell>
          <cell r="L73">
            <v>27</v>
          </cell>
        </row>
        <row r="74">
          <cell r="I74">
            <v>36</v>
          </cell>
          <cell r="L74" t="str">
            <v>N/A</v>
          </cell>
        </row>
        <row r="75">
          <cell r="I75">
            <v>22</v>
          </cell>
          <cell r="L75" t="str">
            <v>N/A</v>
          </cell>
        </row>
        <row r="76">
          <cell r="I76">
            <v>13</v>
          </cell>
          <cell r="L76">
            <v>10</v>
          </cell>
        </row>
        <row r="77">
          <cell r="I77">
            <v>32</v>
          </cell>
          <cell r="L77">
            <v>32</v>
          </cell>
        </row>
        <row r="78">
          <cell r="I78">
            <v>56.000000000000007</v>
          </cell>
          <cell r="L78" t="str">
            <v>N/A</v>
          </cell>
        </row>
        <row r="79">
          <cell r="I79" t="str">
            <v>N/A</v>
          </cell>
          <cell r="L79" t="str">
            <v>N/A</v>
          </cell>
        </row>
        <row r="80">
          <cell r="I80">
            <v>15</v>
          </cell>
          <cell r="L80" t="str">
            <v>N/A</v>
          </cell>
        </row>
        <row r="81">
          <cell r="I81" t="str">
            <v>N/A</v>
          </cell>
          <cell r="L81" t="str">
            <v>N/A</v>
          </cell>
        </row>
        <row r="82">
          <cell r="I82" t="str">
            <v>N/A</v>
          </cell>
          <cell r="L82" t="str">
            <v>N/A</v>
          </cell>
        </row>
        <row r="83">
          <cell r="I83" t="str">
            <v>N/A</v>
          </cell>
          <cell r="L83" t="str">
            <v>N/A</v>
          </cell>
        </row>
        <row r="84">
          <cell r="I84">
            <v>26</v>
          </cell>
          <cell r="L84">
            <v>16</v>
          </cell>
        </row>
        <row r="85">
          <cell r="I85">
            <v>14.000000000000002</v>
          </cell>
          <cell r="L85">
            <v>12</v>
          </cell>
        </row>
        <row r="86">
          <cell r="I86">
            <v>28.999999999999996</v>
          </cell>
          <cell r="L86">
            <v>15</v>
          </cell>
        </row>
        <row r="87">
          <cell r="I87">
            <v>31</v>
          </cell>
          <cell r="L87">
            <v>22</v>
          </cell>
        </row>
        <row r="88">
          <cell r="I88">
            <v>8</v>
          </cell>
          <cell r="L88">
            <v>11</v>
          </cell>
        </row>
        <row r="89">
          <cell r="I89">
            <v>13</v>
          </cell>
          <cell r="L89">
            <v>15</v>
          </cell>
        </row>
        <row r="90">
          <cell r="I90">
            <v>49</v>
          </cell>
          <cell r="L90">
            <v>21</v>
          </cell>
        </row>
        <row r="91">
          <cell r="I91">
            <v>19</v>
          </cell>
          <cell r="L91">
            <v>19</v>
          </cell>
        </row>
        <row r="92">
          <cell r="I92">
            <v>62</v>
          </cell>
          <cell r="L92">
            <v>49</v>
          </cell>
        </row>
        <row r="93">
          <cell r="I93">
            <v>72</v>
          </cell>
          <cell r="L93">
            <v>52</v>
          </cell>
        </row>
        <row r="94">
          <cell r="I94">
            <v>64</v>
          </cell>
          <cell r="L94">
            <v>50</v>
          </cell>
        </row>
        <row r="95">
          <cell r="I95">
            <v>63</v>
          </cell>
          <cell r="L95">
            <v>56.000000000000007</v>
          </cell>
        </row>
        <row r="96">
          <cell r="I96">
            <v>18</v>
          </cell>
          <cell r="L96">
            <v>30</v>
          </cell>
        </row>
        <row r="97">
          <cell r="I97">
            <v>21</v>
          </cell>
          <cell r="L97">
            <v>21</v>
          </cell>
        </row>
        <row r="98">
          <cell r="I98">
            <v>63</v>
          </cell>
          <cell r="L98">
            <v>23</v>
          </cell>
        </row>
        <row r="99">
          <cell r="I99">
            <v>88</v>
          </cell>
          <cell r="L99">
            <v>26</v>
          </cell>
        </row>
        <row r="100">
          <cell r="I100">
            <v>74</v>
          </cell>
          <cell r="L100">
            <v>31</v>
          </cell>
        </row>
        <row r="101">
          <cell r="I101">
            <v>15</v>
          </cell>
          <cell r="L101">
            <v>15</v>
          </cell>
        </row>
        <row r="102">
          <cell r="I102">
            <v>62</v>
          </cell>
          <cell r="L102">
            <v>54</v>
          </cell>
        </row>
        <row r="103">
          <cell r="I103">
            <v>18</v>
          </cell>
          <cell r="L103" t="str">
            <v>N/A</v>
          </cell>
        </row>
        <row r="104">
          <cell r="I104">
            <v>86</v>
          </cell>
          <cell r="L104">
            <v>49</v>
          </cell>
        </row>
        <row r="105">
          <cell r="I105">
            <v>47</v>
          </cell>
          <cell r="L105">
            <v>40</v>
          </cell>
        </row>
        <row r="106">
          <cell r="I106">
            <v>82</v>
          </cell>
          <cell r="L106">
            <v>25</v>
          </cell>
        </row>
        <row r="107">
          <cell r="I107">
            <v>92</v>
          </cell>
          <cell r="L107">
            <v>51</v>
          </cell>
        </row>
        <row r="108">
          <cell r="I108">
            <v>28.000000000000004</v>
          </cell>
          <cell r="L108">
            <v>21</v>
          </cell>
        </row>
        <row r="109">
          <cell r="I109">
            <v>44</v>
          </cell>
          <cell r="L109" t="str">
            <v>N/A</v>
          </cell>
        </row>
        <row r="110">
          <cell r="I110">
            <v>10</v>
          </cell>
          <cell r="L110">
            <v>15</v>
          </cell>
        </row>
        <row r="111">
          <cell r="I111">
            <v>15</v>
          </cell>
          <cell r="L111">
            <v>16</v>
          </cell>
        </row>
        <row r="112">
          <cell r="I112">
            <v>34</v>
          </cell>
          <cell r="L112">
            <v>20</v>
          </cell>
        </row>
        <row r="113">
          <cell r="I113">
            <v>19</v>
          </cell>
          <cell r="L113">
            <v>25</v>
          </cell>
        </row>
        <row r="114">
          <cell r="I114">
            <v>25</v>
          </cell>
          <cell r="L114">
            <v>20</v>
          </cell>
        </row>
        <row r="115">
          <cell r="I115">
            <v>64</v>
          </cell>
          <cell r="L115">
            <v>61</v>
          </cell>
        </row>
        <row r="116">
          <cell r="I116">
            <v>60</v>
          </cell>
          <cell r="L116">
            <v>56.000000000000007</v>
          </cell>
        </row>
        <row r="117">
          <cell r="I117">
            <v>46</v>
          </cell>
          <cell r="L117">
            <v>33</v>
          </cell>
        </row>
        <row r="118">
          <cell r="I118">
            <v>100</v>
          </cell>
          <cell r="L118">
            <v>28.999999999999996</v>
          </cell>
        </row>
        <row r="119">
          <cell r="I119">
            <v>32</v>
          </cell>
          <cell r="L119" t="str">
            <v>N/A</v>
          </cell>
        </row>
        <row r="120">
          <cell r="I120">
            <v>70</v>
          </cell>
          <cell r="L120">
            <v>16</v>
          </cell>
        </row>
        <row r="121">
          <cell r="I121">
            <v>37</v>
          </cell>
          <cell r="L121">
            <v>30</v>
          </cell>
        </row>
        <row r="122">
          <cell r="I122">
            <v>32</v>
          </cell>
          <cell r="L122">
            <v>14.000000000000002</v>
          </cell>
        </row>
        <row r="123">
          <cell r="I123">
            <v>37</v>
          </cell>
          <cell r="L123">
            <v>32</v>
          </cell>
        </row>
        <row r="124">
          <cell r="I124">
            <v>61</v>
          </cell>
          <cell r="L124">
            <v>56.999999999999993</v>
          </cell>
        </row>
        <row r="125">
          <cell r="I125">
            <v>100</v>
          </cell>
          <cell r="L125">
            <v>48</v>
          </cell>
        </row>
        <row r="126">
          <cell r="I126">
            <v>49</v>
          </cell>
          <cell r="L126">
            <v>21</v>
          </cell>
        </row>
        <row r="127">
          <cell r="I127">
            <v>28.000000000000004</v>
          </cell>
          <cell r="L127">
            <v>16</v>
          </cell>
        </row>
        <row r="128">
          <cell r="I128">
            <v>82</v>
          </cell>
          <cell r="L128">
            <v>34</v>
          </cell>
        </row>
        <row r="129">
          <cell r="I129">
            <v>65</v>
          </cell>
          <cell r="L129">
            <v>17</v>
          </cell>
        </row>
        <row r="130">
          <cell r="I130">
            <v>35</v>
          </cell>
          <cell r="L130">
            <v>25</v>
          </cell>
        </row>
        <row r="131">
          <cell r="I131">
            <v>11</v>
          </cell>
          <cell r="L131">
            <v>14.000000000000002</v>
          </cell>
        </row>
        <row r="132">
          <cell r="I132">
            <v>67</v>
          </cell>
          <cell r="L132">
            <v>30</v>
          </cell>
        </row>
        <row r="133">
          <cell r="I133">
            <v>50</v>
          </cell>
          <cell r="L133">
            <v>30</v>
          </cell>
        </row>
        <row r="134">
          <cell r="I134">
            <v>90</v>
          </cell>
          <cell r="L134">
            <v>42</v>
          </cell>
        </row>
        <row r="135">
          <cell r="I135">
            <v>52</v>
          </cell>
          <cell r="L135">
            <v>56.999999999999993</v>
          </cell>
        </row>
        <row r="136">
          <cell r="I136">
            <v>83</v>
          </cell>
          <cell r="L136">
            <v>44</v>
          </cell>
        </row>
        <row r="137">
          <cell r="I137">
            <v>77</v>
          </cell>
          <cell r="L137">
            <v>47</v>
          </cell>
        </row>
        <row r="138">
          <cell r="I138">
            <v>64</v>
          </cell>
          <cell r="L138">
            <v>26</v>
          </cell>
        </row>
        <row r="139">
          <cell r="I139">
            <v>26</v>
          </cell>
          <cell r="L139">
            <v>23</v>
          </cell>
        </row>
        <row r="140">
          <cell r="I140">
            <v>40</v>
          </cell>
          <cell r="L140">
            <v>28.999999999999996</v>
          </cell>
        </row>
        <row r="141">
          <cell r="I141">
            <v>26</v>
          </cell>
          <cell r="L141">
            <v>14.000000000000002</v>
          </cell>
        </row>
        <row r="142">
          <cell r="I142">
            <v>19</v>
          </cell>
          <cell r="L142">
            <v>12</v>
          </cell>
        </row>
        <row r="143">
          <cell r="I143">
            <v>41</v>
          </cell>
          <cell r="L143">
            <v>39</v>
          </cell>
        </row>
        <row r="144">
          <cell r="I144">
            <v>46</v>
          </cell>
          <cell r="L144" t="str">
            <v>N/A</v>
          </cell>
        </row>
        <row r="145">
          <cell r="I145">
            <v>19</v>
          </cell>
          <cell r="L145">
            <v>15</v>
          </cell>
        </row>
        <row r="146">
          <cell r="I146">
            <v>70</v>
          </cell>
          <cell r="L146">
            <v>49</v>
          </cell>
        </row>
        <row r="147">
          <cell r="I147">
            <v>71</v>
          </cell>
          <cell r="L147">
            <v>36</v>
          </cell>
        </row>
        <row r="148">
          <cell r="I148">
            <v>34</v>
          </cell>
          <cell r="L148" t="str">
            <v>N/A</v>
          </cell>
        </row>
        <row r="149">
          <cell r="I149">
            <v>49</v>
          </cell>
          <cell r="L149">
            <v>41</v>
          </cell>
        </row>
        <row r="150">
          <cell r="I150">
            <v>88</v>
          </cell>
          <cell r="L150">
            <v>24</v>
          </cell>
        </row>
        <row r="151">
          <cell r="I151">
            <v>87</v>
          </cell>
          <cell r="L151">
            <v>54</v>
          </cell>
        </row>
        <row r="152">
          <cell r="I152">
            <v>22</v>
          </cell>
          <cell r="L152" t="str">
            <v>N/A</v>
          </cell>
        </row>
        <row r="153">
          <cell r="I153">
            <v>51</v>
          </cell>
          <cell r="L153" t="str">
            <v>N/A</v>
          </cell>
        </row>
        <row r="154">
          <cell r="I154">
            <v>12</v>
          </cell>
          <cell r="L154">
            <v>13</v>
          </cell>
        </row>
        <row r="155">
          <cell r="I155">
            <v>17</v>
          </cell>
          <cell r="L155">
            <v>17</v>
          </cell>
        </row>
        <row r="156">
          <cell r="I156">
            <v>66</v>
          </cell>
          <cell r="L156" t="str">
            <v>N/A</v>
          </cell>
        </row>
        <row r="157">
          <cell r="I157">
            <v>82</v>
          </cell>
          <cell r="L157">
            <v>63</v>
          </cell>
        </row>
        <row r="158">
          <cell r="I158">
            <v>73</v>
          </cell>
          <cell r="L158">
            <v>63</v>
          </cell>
        </row>
        <row r="159">
          <cell r="I159">
            <v>38</v>
          </cell>
          <cell r="L159">
            <v>38</v>
          </cell>
        </row>
        <row r="160">
          <cell r="I160">
            <v>61</v>
          </cell>
          <cell r="L160">
            <v>15</v>
          </cell>
        </row>
        <row r="161">
          <cell r="I161">
            <v>34</v>
          </cell>
          <cell r="L161">
            <v>30</v>
          </cell>
        </row>
        <row r="162">
          <cell r="I162">
            <v>32</v>
          </cell>
          <cell r="L162">
            <v>37</v>
          </cell>
        </row>
        <row r="163">
          <cell r="I163">
            <v>84</v>
          </cell>
          <cell r="L163" t="str">
            <v>N/A</v>
          </cell>
        </row>
        <row r="164">
          <cell r="I164">
            <v>78</v>
          </cell>
          <cell r="L164">
            <v>17</v>
          </cell>
        </row>
        <row r="165">
          <cell r="I165">
            <v>30</v>
          </cell>
          <cell r="L165">
            <v>13</v>
          </cell>
        </row>
        <row r="166">
          <cell r="I166">
            <v>22</v>
          </cell>
          <cell r="L166" t="str">
            <v>N/A</v>
          </cell>
        </row>
        <row r="167">
          <cell r="I167">
            <v>30</v>
          </cell>
          <cell r="L167">
            <v>30</v>
          </cell>
        </row>
        <row r="168">
          <cell r="I168">
            <v>47</v>
          </cell>
          <cell r="L168" t="str">
            <v>N/A</v>
          </cell>
        </row>
        <row r="169">
          <cell r="I169">
            <v>31</v>
          </cell>
          <cell r="L169">
            <v>15</v>
          </cell>
        </row>
        <row r="170">
          <cell r="I170">
            <v>77</v>
          </cell>
          <cell r="L170">
            <v>40</v>
          </cell>
        </row>
        <row r="171">
          <cell r="I171">
            <v>21</v>
          </cell>
          <cell r="L171">
            <v>23</v>
          </cell>
        </row>
        <row r="172">
          <cell r="I172">
            <v>49</v>
          </cell>
          <cell r="L172">
            <v>42</v>
          </cell>
        </row>
        <row r="173">
          <cell r="I173">
            <v>62</v>
          </cell>
          <cell r="L173">
            <v>35</v>
          </cell>
        </row>
        <row r="174">
          <cell r="I174">
            <v>91</v>
          </cell>
          <cell r="L174">
            <v>59</v>
          </cell>
        </row>
        <row r="175">
          <cell r="I175">
            <v>66</v>
          </cell>
          <cell r="L175">
            <v>26</v>
          </cell>
        </row>
        <row r="176">
          <cell r="I176">
            <v>60</v>
          </cell>
          <cell r="L176">
            <v>56.000000000000007</v>
          </cell>
        </row>
        <row r="177">
          <cell r="I177">
            <v>22</v>
          </cell>
          <cell r="L177">
            <v>25</v>
          </cell>
        </row>
        <row r="178">
          <cell r="I178">
            <v>85</v>
          </cell>
          <cell r="L178">
            <v>56.000000000000007</v>
          </cell>
        </row>
        <row r="179">
          <cell r="I179">
            <v>19</v>
          </cell>
          <cell r="L179">
            <v>17</v>
          </cell>
        </row>
        <row r="180">
          <cell r="I180">
            <v>42</v>
          </cell>
          <cell r="L180">
            <v>40</v>
          </cell>
        </row>
        <row r="181">
          <cell r="I181">
            <v>20</v>
          </cell>
          <cell r="L181">
            <v>18</v>
          </cell>
        </row>
        <row r="182">
          <cell r="I182">
            <v>12</v>
          </cell>
          <cell r="L182">
            <v>16</v>
          </cell>
        </row>
        <row r="183">
          <cell r="I183">
            <v>12</v>
          </cell>
          <cell r="L183">
            <v>16</v>
          </cell>
        </row>
        <row r="184">
          <cell r="I184">
            <v>79</v>
          </cell>
          <cell r="L184">
            <v>20</v>
          </cell>
        </row>
        <row r="185">
          <cell r="I185">
            <v>87</v>
          </cell>
          <cell r="L185">
            <v>34</v>
          </cell>
        </row>
        <row r="186">
          <cell r="I186">
            <v>36</v>
          </cell>
          <cell r="L186">
            <v>21</v>
          </cell>
        </row>
        <row r="187">
          <cell r="I187">
            <v>20</v>
          </cell>
          <cell r="L187">
            <v>15</v>
          </cell>
        </row>
        <row r="188">
          <cell r="I188">
            <v>85</v>
          </cell>
          <cell r="L188">
            <v>42</v>
          </cell>
        </row>
        <row r="189">
          <cell r="I189">
            <v>87</v>
          </cell>
          <cell r="L189" t="str">
            <v>N/A</v>
          </cell>
        </row>
        <row r="190">
          <cell r="I190">
            <v>7.0000000000000009</v>
          </cell>
          <cell r="L190">
            <v>14.000000000000002</v>
          </cell>
        </row>
        <row r="191">
          <cell r="I191">
            <v>39</v>
          </cell>
          <cell r="L191">
            <v>11</v>
          </cell>
        </row>
        <row r="192">
          <cell r="I192">
            <v>66</v>
          </cell>
          <cell r="L192">
            <v>59</v>
          </cell>
        </row>
        <row r="193">
          <cell r="I193">
            <v>82</v>
          </cell>
          <cell r="L193">
            <v>54</v>
          </cell>
        </row>
        <row r="194">
          <cell r="I194">
            <v>76</v>
          </cell>
          <cell r="L194">
            <v>54</v>
          </cell>
        </row>
        <row r="195">
          <cell r="I195">
            <v>63</v>
          </cell>
          <cell r="L195">
            <v>38</v>
          </cell>
        </row>
        <row r="196">
          <cell r="I196">
            <v>78</v>
          </cell>
          <cell r="L196">
            <v>45</v>
          </cell>
        </row>
        <row r="197">
          <cell r="I197">
            <v>66</v>
          </cell>
          <cell r="L197">
            <v>16</v>
          </cell>
        </row>
        <row r="198">
          <cell r="I198">
            <v>69</v>
          </cell>
          <cell r="L198">
            <v>19</v>
          </cell>
        </row>
        <row r="199">
          <cell r="I199">
            <v>83</v>
          </cell>
          <cell r="L199">
            <v>25</v>
          </cell>
        </row>
        <row r="200">
          <cell r="I200">
            <v>83</v>
          </cell>
          <cell r="L200">
            <v>28.999999999999996</v>
          </cell>
        </row>
        <row r="201">
          <cell r="I201">
            <v>100</v>
          </cell>
          <cell r="L201">
            <v>26</v>
          </cell>
        </row>
        <row r="202">
          <cell r="I202">
            <v>42</v>
          </cell>
          <cell r="L202">
            <v>41</v>
          </cell>
        </row>
        <row r="203">
          <cell r="I203">
            <v>45</v>
          </cell>
          <cell r="L203" t="str">
            <v>N/A</v>
          </cell>
        </row>
        <row r="204">
          <cell r="I204">
            <v>95</v>
          </cell>
          <cell r="L204">
            <v>25</v>
          </cell>
        </row>
        <row r="205">
          <cell r="I205">
            <v>14.000000000000002</v>
          </cell>
          <cell r="L205">
            <v>13</v>
          </cell>
        </row>
        <row r="206">
          <cell r="I206">
            <v>28.999999999999996</v>
          </cell>
          <cell r="L206">
            <v>14.000000000000002</v>
          </cell>
        </row>
        <row r="207">
          <cell r="I207">
            <v>5</v>
          </cell>
          <cell r="L207">
            <v>8</v>
          </cell>
        </row>
        <row r="208">
          <cell r="I208">
            <v>64</v>
          </cell>
          <cell r="L208">
            <v>17</v>
          </cell>
        </row>
        <row r="209">
          <cell r="I209">
            <v>65</v>
          </cell>
          <cell r="L209">
            <v>26</v>
          </cell>
        </row>
        <row r="210">
          <cell r="I210">
            <v>84</v>
          </cell>
          <cell r="L210">
            <v>40</v>
          </cell>
        </row>
        <row r="211">
          <cell r="I211">
            <v>11</v>
          </cell>
          <cell r="L211">
            <v>16</v>
          </cell>
        </row>
        <row r="212">
          <cell r="I212">
            <v>42</v>
          </cell>
          <cell r="L212">
            <v>14.000000000000002</v>
          </cell>
        </row>
        <row r="213">
          <cell r="I213">
            <v>59</v>
          </cell>
          <cell r="L213">
            <v>17</v>
          </cell>
        </row>
        <row r="214">
          <cell r="I214">
            <v>28.000000000000004</v>
          </cell>
          <cell r="L214" t="str">
            <v>N/A</v>
          </cell>
        </row>
        <row r="215">
          <cell r="I215">
            <v>13</v>
          </cell>
          <cell r="L215">
            <v>17</v>
          </cell>
        </row>
        <row r="216">
          <cell r="I216">
            <v>19</v>
          </cell>
          <cell r="L216">
            <v>20</v>
          </cell>
        </row>
        <row r="217">
          <cell r="I217">
            <v>33</v>
          </cell>
          <cell r="L217">
            <v>36</v>
          </cell>
        </row>
        <row r="218">
          <cell r="I218">
            <v>28.000000000000004</v>
          </cell>
          <cell r="L218">
            <v>11</v>
          </cell>
        </row>
        <row r="219">
          <cell r="I219">
            <v>42</v>
          </cell>
          <cell r="L219">
            <v>15</v>
          </cell>
        </row>
        <row r="220">
          <cell r="I220">
            <v>25</v>
          </cell>
          <cell r="L220">
            <v>27</v>
          </cell>
        </row>
        <row r="221">
          <cell r="I221">
            <v>33</v>
          </cell>
          <cell r="L221">
            <v>14.000000000000002</v>
          </cell>
        </row>
        <row r="222">
          <cell r="I222">
            <v>54</v>
          </cell>
          <cell r="L222">
            <v>35</v>
          </cell>
        </row>
        <row r="223">
          <cell r="I223">
            <v>46</v>
          </cell>
          <cell r="L223">
            <v>24</v>
          </cell>
        </row>
        <row r="224">
          <cell r="I224">
            <v>64</v>
          </cell>
          <cell r="L224">
            <v>19</v>
          </cell>
        </row>
        <row r="225">
          <cell r="I225">
            <v>36</v>
          </cell>
          <cell r="L225">
            <v>40</v>
          </cell>
        </row>
        <row r="226">
          <cell r="I226" t="str">
            <v>N/A</v>
          </cell>
          <cell r="L226" t="str">
            <v>N/A</v>
          </cell>
        </row>
        <row r="227">
          <cell r="I227">
            <v>72</v>
          </cell>
          <cell r="L227">
            <v>44</v>
          </cell>
        </row>
        <row r="228">
          <cell r="I228">
            <v>35</v>
          </cell>
          <cell r="L228">
            <v>26</v>
          </cell>
        </row>
        <row r="229">
          <cell r="I229">
            <v>24</v>
          </cell>
          <cell r="L229" t="str">
            <v>N/A</v>
          </cell>
        </row>
        <row r="230">
          <cell r="I230">
            <v>51</v>
          </cell>
          <cell r="L230">
            <v>38</v>
          </cell>
        </row>
        <row r="231">
          <cell r="I231" t="str">
            <v>N/A</v>
          </cell>
          <cell r="L231" t="str">
            <v>N/A</v>
          </cell>
        </row>
        <row r="232">
          <cell r="I232">
            <v>48</v>
          </cell>
          <cell r="L232">
            <v>20</v>
          </cell>
        </row>
        <row r="233">
          <cell r="I233">
            <v>25</v>
          </cell>
          <cell r="L233">
            <v>15</v>
          </cell>
        </row>
        <row r="234">
          <cell r="I234" t="str">
            <v>N/A</v>
          </cell>
          <cell r="L234" t="str">
            <v>N/A</v>
          </cell>
        </row>
        <row r="235">
          <cell r="I235">
            <v>14.000000000000002</v>
          </cell>
          <cell r="L235">
            <v>25</v>
          </cell>
        </row>
        <row r="236">
          <cell r="I236" t="str">
            <v>N/A</v>
          </cell>
          <cell r="L236" t="str">
            <v>N/A</v>
          </cell>
        </row>
        <row r="237">
          <cell r="I237">
            <v>81</v>
          </cell>
          <cell r="L237" t="str">
            <v>N/A</v>
          </cell>
        </row>
        <row r="238">
          <cell r="I238">
            <v>19</v>
          </cell>
          <cell r="L238" t="str">
            <v>N/A</v>
          </cell>
        </row>
        <row r="239">
          <cell r="I239">
            <v>62</v>
          </cell>
          <cell r="L239">
            <v>44</v>
          </cell>
        </row>
        <row r="240">
          <cell r="I240">
            <v>17</v>
          </cell>
          <cell r="L240">
            <v>22</v>
          </cell>
        </row>
        <row r="241">
          <cell r="I241">
            <v>63</v>
          </cell>
          <cell r="L241">
            <v>31</v>
          </cell>
        </row>
        <row r="242">
          <cell r="I242">
            <v>54</v>
          </cell>
          <cell r="L242">
            <v>30</v>
          </cell>
        </row>
        <row r="243">
          <cell r="I243">
            <v>66</v>
          </cell>
          <cell r="L243">
            <v>25</v>
          </cell>
        </row>
        <row r="244">
          <cell r="I244">
            <v>52</v>
          </cell>
          <cell r="L244">
            <v>23</v>
          </cell>
        </row>
        <row r="245">
          <cell r="I245">
            <v>54</v>
          </cell>
          <cell r="L245">
            <v>24</v>
          </cell>
        </row>
        <row r="246">
          <cell r="I246">
            <v>30</v>
          </cell>
          <cell r="L246">
            <v>16</v>
          </cell>
        </row>
        <row r="247">
          <cell r="I247">
            <v>35</v>
          </cell>
          <cell r="L247">
            <v>21</v>
          </cell>
        </row>
        <row r="248">
          <cell r="I248">
            <v>89</v>
          </cell>
          <cell r="L248">
            <v>43</v>
          </cell>
        </row>
        <row r="249">
          <cell r="I249">
            <v>39</v>
          </cell>
          <cell r="L249">
            <v>50</v>
          </cell>
        </row>
        <row r="250">
          <cell r="I250">
            <v>87</v>
          </cell>
          <cell r="L250">
            <v>59</v>
          </cell>
        </row>
        <row r="251">
          <cell r="I251">
            <v>52</v>
          </cell>
          <cell r="L251">
            <v>23</v>
          </cell>
        </row>
        <row r="252">
          <cell r="I252">
            <v>92</v>
          </cell>
          <cell r="L252">
            <v>40</v>
          </cell>
        </row>
        <row r="253">
          <cell r="I253">
            <v>61</v>
          </cell>
          <cell r="L253">
            <v>47</v>
          </cell>
        </row>
        <row r="254">
          <cell r="I254">
            <v>33</v>
          </cell>
          <cell r="L254">
            <v>21</v>
          </cell>
        </row>
        <row r="255">
          <cell r="I255">
            <v>21</v>
          </cell>
          <cell r="L255">
            <v>24</v>
          </cell>
        </row>
        <row r="256">
          <cell r="I256">
            <v>17</v>
          </cell>
          <cell r="L256">
            <v>14.000000000000002</v>
          </cell>
        </row>
        <row r="257">
          <cell r="I257" t="str">
            <v>N/A</v>
          </cell>
          <cell r="L257" t="str">
            <v>N/A</v>
          </cell>
        </row>
        <row r="258">
          <cell r="I258" t="str">
            <v>N/A</v>
          </cell>
          <cell r="L258" t="str">
            <v>N/A</v>
          </cell>
        </row>
        <row r="259">
          <cell r="I259">
            <v>28.000000000000004</v>
          </cell>
          <cell r="L259" t="str">
            <v>N/A</v>
          </cell>
        </row>
        <row r="260">
          <cell r="I260">
            <v>14.000000000000002</v>
          </cell>
          <cell r="L260">
            <v>17</v>
          </cell>
        </row>
        <row r="261">
          <cell r="I261">
            <v>73</v>
          </cell>
          <cell r="L261">
            <v>20</v>
          </cell>
        </row>
        <row r="262">
          <cell r="I262">
            <v>100</v>
          </cell>
          <cell r="L262">
            <v>67</v>
          </cell>
        </row>
        <row r="263">
          <cell r="I263">
            <v>48</v>
          </cell>
          <cell r="L263">
            <v>31</v>
          </cell>
        </row>
        <row r="264">
          <cell r="I264">
            <v>33</v>
          </cell>
          <cell r="L264">
            <v>32</v>
          </cell>
        </row>
        <row r="265">
          <cell r="I265">
            <v>60</v>
          </cell>
          <cell r="L265">
            <v>13</v>
          </cell>
        </row>
        <row r="266">
          <cell r="I266" t="str">
            <v>N/A</v>
          </cell>
          <cell r="L266" t="str">
            <v>N/A</v>
          </cell>
        </row>
        <row r="267">
          <cell r="I267">
            <v>17</v>
          </cell>
          <cell r="L267">
            <v>20</v>
          </cell>
        </row>
        <row r="268">
          <cell r="I268">
            <v>19</v>
          </cell>
          <cell r="L268">
            <v>23</v>
          </cell>
        </row>
        <row r="269">
          <cell r="I269">
            <v>40</v>
          </cell>
          <cell r="L269">
            <v>19</v>
          </cell>
        </row>
        <row r="270">
          <cell r="I270">
            <v>45</v>
          </cell>
          <cell r="L270" t="str">
            <v>N/A</v>
          </cell>
        </row>
        <row r="271">
          <cell r="I271" t="str">
            <v>N/A</v>
          </cell>
          <cell r="L271" t="str">
            <v>N/A</v>
          </cell>
        </row>
        <row r="272">
          <cell r="I272" t="str">
            <v>N/A</v>
          </cell>
          <cell r="L272" t="str">
            <v>N/A</v>
          </cell>
        </row>
        <row r="273">
          <cell r="I273">
            <v>40</v>
          </cell>
          <cell r="L273">
            <v>43</v>
          </cell>
        </row>
        <row r="274">
          <cell r="I274">
            <v>62</v>
          </cell>
          <cell r="L274">
            <v>30</v>
          </cell>
        </row>
        <row r="275">
          <cell r="I275">
            <v>28.999999999999996</v>
          </cell>
          <cell r="L275">
            <v>24</v>
          </cell>
        </row>
        <row r="276">
          <cell r="I276">
            <v>66</v>
          </cell>
          <cell r="L276">
            <v>12</v>
          </cell>
        </row>
        <row r="277">
          <cell r="I277">
            <v>39</v>
          </cell>
          <cell r="L277">
            <v>41</v>
          </cell>
        </row>
        <row r="278">
          <cell r="I278">
            <v>53</v>
          </cell>
          <cell r="L278">
            <v>47</v>
          </cell>
        </row>
        <row r="279">
          <cell r="I279">
            <v>36</v>
          </cell>
          <cell r="L279">
            <v>53</v>
          </cell>
        </row>
        <row r="280">
          <cell r="I280">
            <v>31</v>
          </cell>
          <cell r="L280">
            <v>28.000000000000004</v>
          </cell>
        </row>
        <row r="281">
          <cell r="I281">
            <v>50</v>
          </cell>
          <cell r="L281">
            <v>37</v>
          </cell>
        </row>
        <row r="282">
          <cell r="I282">
            <v>88</v>
          </cell>
          <cell r="L282">
            <v>18</v>
          </cell>
        </row>
        <row r="283">
          <cell r="I283">
            <v>90</v>
          </cell>
          <cell r="L283">
            <v>19</v>
          </cell>
        </row>
        <row r="284">
          <cell r="I284">
            <v>37</v>
          </cell>
          <cell r="L284">
            <v>32</v>
          </cell>
        </row>
        <row r="285">
          <cell r="I285">
            <v>7.0000000000000009</v>
          </cell>
          <cell r="L285" t="str">
            <v>N/A</v>
          </cell>
        </row>
        <row r="286">
          <cell r="I286">
            <v>27</v>
          </cell>
          <cell r="L286">
            <v>21</v>
          </cell>
        </row>
        <row r="287">
          <cell r="I287">
            <v>44</v>
          </cell>
          <cell r="L287">
            <v>14.000000000000002</v>
          </cell>
        </row>
        <row r="288">
          <cell r="I288" t="str">
            <v>N/A</v>
          </cell>
          <cell r="L288" t="str">
            <v>N/A</v>
          </cell>
        </row>
        <row r="289">
          <cell r="I289">
            <v>22</v>
          </cell>
          <cell r="L289">
            <v>16</v>
          </cell>
        </row>
        <row r="290">
          <cell r="I290">
            <v>65</v>
          </cell>
          <cell r="L290">
            <v>61</v>
          </cell>
        </row>
        <row r="291">
          <cell r="I291">
            <v>63</v>
          </cell>
          <cell r="L291">
            <v>26</v>
          </cell>
        </row>
        <row r="292">
          <cell r="I292">
            <v>32</v>
          </cell>
          <cell r="L292">
            <v>35</v>
          </cell>
        </row>
        <row r="293">
          <cell r="I293">
            <v>51</v>
          </cell>
          <cell r="L293">
            <v>22</v>
          </cell>
        </row>
        <row r="294">
          <cell r="I294">
            <v>74</v>
          </cell>
          <cell r="L294">
            <v>56.000000000000007</v>
          </cell>
        </row>
        <row r="295">
          <cell r="I295">
            <v>48</v>
          </cell>
          <cell r="L295">
            <v>14.000000000000002</v>
          </cell>
        </row>
        <row r="296">
          <cell r="I296">
            <v>11</v>
          </cell>
          <cell r="L296">
            <v>12</v>
          </cell>
        </row>
        <row r="297">
          <cell r="I297">
            <v>62</v>
          </cell>
          <cell r="L297">
            <v>51</v>
          </cell>
        </row>
        <row r="298">
          <cell r="I298">
            <v>42</v>
          </cell>
          <cell r="L298">
            <v>15</v>
          </cell>
        </row>
        <row r="299">
          <cell r="I299" t="str">
            <v>N/A</v>
          </cell>
          <cell r="L299" t="str">
            <v>N/A</v>
          </cell>
        </row>
        <row r="300">
          <cell r="I300">
            <v>18</v>
          </cell>
          <cell r="L300">
            <v>18</v>
          </cell>
        </row>
        <row r="301">
          <cell r="I301">
            <v>49</v>
          </cell>
          <cell r="L301">
            <v>51</v>
          </cell>
        </row>
        <row r="302">
          <cell r="I302">
            <v>59</v>
          </cell>
          <cell r="L302">
            <v>44</v>
          </cell>
        </row>
        <row r="303">
          <cell r="I303">
            <v>46</v>
          </cell>
          <cell r="L303">
            <v>19</v>
          </cell>
        </row>
        <row r="304">
          <cell r="I304">
            <v>51</v>
          </cell>
          <cell r="L304">
            <v>32</v>
          </cell>
        </row>
        <row r="305">
          <cell r="I305">
            <v>36</v>
          </cell>
          <cell r="L305">
            <v>44</v>
          </cell>
        </row>
        <row r="306">
          <cell r="I306">
            <v>46</v>
          </cell>
          <cell r="L306">
            <v>19</v>
          </cell>
        </row>
        <row r="307">
          <cell r="I307">
            <v>19</v>
          </cell>
          <cell r="L307">
            <v>17</v>
          </cell>
        </row>
        <row r="308">
          <cell r="I308">
            <v>28.000000000000004</v>
          </cell>
          <cell r="L308">
            <v>44</v>
          </cell>
        </row>
        <row r="309">
          <cell r="I309">
            <v>17</v>
          </cell>
          <cell r="L309">
            <v>19</v>
          </cell>
        </row>
        <row r="310">
          <cell r="I310">
            <v>22</v>
          </cell>
          <cell r="L310" t="str">
            <v>N/A</v>
          </cell>
        </row>
        <row r="311">
          <cell r="I311">
            <v>36</v>
          </cell>
          <cell r="L311">
            <v>16</v>
          </cell>
        </row>
        <row r="312">
          <cell r="I312">
            <v>51</v>
          </cell>
          <cell r="L312">
            <v>36</v>
          </cell>
        </row>
        <row r="313">
          <cell r="I313">
            <v>87</v>
          </cell>
          <cell r="L313">
            <v>20</v>
          </cell>
        </row>
        <row r="314">
          <cell r="I314">
            <v>52</v>
          </cell>
          <cell r="L314" t="str">
            <v>N/A</v>
          </cell>
        </row>
        <row r="315">
          <cell r="I315">
            <v>47</v>
          </cell>
          <cell r="L315">
            <v>17</v>
          </cell>
        </row>
        <row r="316">
          <cell r="I316">
            <v>69</v>
          </cell>
          <cell r="L316">
            <v>74</v>
          </cell>
        </row>
        <row r="317">
          <cell r="I317">
            <v>57.999999999999993</v>
          </cell>
          <cell r="L317" t="str">
            <v>N/A</v>
          </cell>
        </row>
        <row r="318">
          <cell r="I318">
            <v>60</v>
          </cell>
          <cell r="L318">
            <v>47</v>
          </cell>
        </row>
        <row r="319">
          <cell r="I319">
            <v>43</v>
          </cell>
          <cell r="L319">
            <v>40</v>
          </cell>
        </row>
        <row r="320">
          <cell r="I320">
            <v>38</v>
          </cell>
          <cell r="L320">
            <v>20</v>
          </cell>
        </row>
        <row r="321">
          <cell r="I321">
            <v>78</v>
          </cell>
          <cell r="L321">
            <v>26</v>
          </cell>
        </row>
        <row r="322">
          <cell r="I322">
            <v>90</v>
          </cell>
          <cell r="L322">
            <v>69</v>
          </cell>
        </row>
        <row r="323">
          <cell r="I323">
            <v>16</v>
          </cell>
          <cell r="L323">
            <v>27</v>
          </cell>
        </row>
        <row r="324">
          <cell r="I324">
            <v>70</v>
          </cell>
          <cell r="L324">
            <v>48</v>
          </cell>
        </row>
        <row r="325">
          <cell r="I325">
            <v>57.999999999999993</v>
          </cell>
          <cell r="L325">
            <v>27</v>
          </cell>
        </row>
        <row r="326">
          <cell r="I326">
            <v>52</v>
          </cell>
          <cell r="L326">
            <v>50</v>
          </cell>
        </row>
        <row r="327">
          <cell r="I327">
            <v>78</v>
          </cell>
          <cell r="L327">
            <v>25</v>
          </cell>
        </row>
        <row r="328">
          <cell r="I328">
            <v>21</v>
          </cell>
          <cell r="L328">
            <v>24</v>
          </cell>
        </row>
        <row r="329">
          <cell r="I329">
            <v>56.000000000000007</v>
          </cell>
          <cell r="L329">
            <v>23</v>
          </cell>
        </row>
        <row r="330">
          <cell r="I330">
            <v>49</v>
          </cell>
          <cell r="L330" t="str">
            <v>N/A</v>
          </cell>
        </row>
        <row r="331">
          <cell r="I331" t="str">
            <v>N/A</v>
          </cell>
          <cell r="L331" t="str">
            <v>N/A</v>
          </cell>
        </row>
        <row r="332">
          <cell r="I332" t="str">
            <v>N/A</v>
          </cell>
          <cell r="L332" t="str">
            <v>N/A</v>
          </cell>
        </row>
        <row r="333">
          <cell r="I333" t="str">
            <v>N/A</v>
          </cell>
          <cell r="L333" t="str">
            <v>N/A</v>
          </cell>
        </row>
        <row r="334">
          <cell r="I334">
            <v>5</v>
          </cell>
          <cell r="L334">
            <v>14.000000000000002</v>
          </cell>
        </row>
        <row r="335">
          <cell r="I335" t="str">
            <v>N/A</v>
          </cell>
          <cell r="L335" t="str">
            <v>N/A</v>
          </cell>
        </row>
        <row r="336">
          <cell r="I336">
            <v>23</v>
          </cell>
          <cell r="L336" t="str">
            <v>N/A</v>
          </cell>
        </row>
        <row r="337">
          <cell r="I337">
            <v>41</v>
          </cell>
          <cell r="L337">
            <v>31</v>
          </cell>
        </row>
        <row r="338">
          <cell r="I338">
            <v>88</v>
          </cell>
          <cell r="L338">
            <v>26</v>
          </cell>
        </row>
        <row r="339">
          <cell r="I339" t="str">
            <v>N/A</v>
          </cell>
          <cell r="L339" t="str">
            <v>N/A</v>
          </cell>
        </row>
        <row r="340">
          <cell r="I340">
            <v>16</v>
          </cell>
          <cell r="L340">
            <v>10</v>
          </cell>
        </row>
        <row r="341">
          <cell r="I341" t="str">
            <v>N/A</v>
          </cell>
          <cell r="L341" t="str">
            <v>N/A</v>
          </cell>
        </row>
        <row r="342">
          <cell r="I342">
            <v>28.000000000000004</v>
          </cell>
          <cell r="L342">
            <v>27</v>
          </cell>
        </row>
        <row r="343">
          <cell r="I343">
            <v>8</v>
          </cell>
          <cell r="L343">
            <v>16</v>
          </cell>
        </row>
        <row r="344">
          <cell r="I344">
            <v>40</v>
          </cell>
          <cell r="L344">
            <v>10</v>
          </cell>
        </row>
        <row r="345">
          <cell r="I345">
            <v>65</v>
          </cell>
          <cell r="L345" t="str">
            <v>N/A</v>
          </cell>
        </row>
        <row r="346">
          <cell r="I346">
            <v>75</v>
          </cell>
          <cell r="L346">
            <v>24</v>
          </cell>
        </row>
        <row r="347">
          <cell r="I347" t="str">
            <v>N/A</v>
          </cell>
          <cell r="L347" t="str">
            <v>N/A</v>
          </cell>
        </row>
        <row r="348">
          <cell r="I348">
            <v>66</v>
          </cell>
          <cell r="L348">
            <v>44</v>
          </cell>
        </row>
        <row r="349">
          <cell r="I349">
            <v>60</v>
          </cell>
          <cell r="L349">
            <v>17</v>
          </cell>
        </row>
        <row r="350">
          <cell r="I350">
            <v>11</v>
          </cell>
          <cell r="L350">
            <v>16</v>
          </cell>
        </row>
        <row r="351">
          <cell r="I351">
            <v>42</v>
          </cell>
          <cell r="L351" t="str">
            <v>N/A</v>
          </cell>
        </row>
        <row r="352">
          <cell r="I352">
            <v>31</v>
          </cell>
          <cell r="L352">
            <v>17</v>
          </cell>
        </row>
        <row r="353">
          <cell r="I353">
            <v>10</v>
          </cell>
          <cell r="L353" t="str">
            <v>N/A</v>
          </cell>
        </row>
        <row r="354">
          <cell r="I354">
            <v>44</v>
          </cell>
          <cell r="L354">
            <v>18</v>
          </cell>
        </row>
        <row r="355">
          <cell r="I355">
            <v>77</v>
          </cell>
          <cell r="L355">
            <v>28.999999999999996</v>
          </cell>
        </row>
        <row r="356">
          <cell r="I356">
            <v>65</v>
          </cell>
          <cell r="L356">
            <v>30</v>
          </cell>
        </row>
        <row r="357">
          <cell r="I357" t="str">
            <v>N/A</v>
          </cell>
          <cell r="L357" t="str">
            <v>N/A</v>
          </cell>
        </row>
        <row r="358">
          <cell r="I358" t="str">
            <v>N/A</v>
          </cell>
          <cell r="L358" t="str">
            <v>N/A</v>
          </cell>
        </row>
        <row r="359">
          <cell r="I359" t="str">
            <v>N/A</v>
          </cell>
          <cell r="L359" t="str">
            <v>N/A</v>
          </cell>
        </row>
        <row r="360">
          <cell r="I360" t="str">
            <v>N/A</v>
          </cell>
          <cell r="L360" t="str">
            <v>N/A</v>
          </cell>
        </row>
        <row r="361">
          <cell r="I361" t="str">
            <v>N/A</v>
          </cell>
          <cell r="L361" t="str">
            <v>N/A</v>
          </cell>
        </row>
        <row r="362">
          <cell r="I362">
            <v>89</v>
          </cell>
          <cell r="L362">
            <v>37</v>
          </cell>
        </row>
        <row r="363">
          <cell r="I363" t="str">
            <v>N/A</v>
          </cell>
          <cell r="L363" t="str">
            <v>N/A</v>
          </cell>
        </row>
        <row r="364">
          <cell r="I364">
            <v>24</v>
          </cell>
          <cell r="L364">
            <v>13</v>
          </cell>
        </row>
        <row r="365">
          <cell r="I365">
            <v>6</v>
          </cell>
          <cell r="L365">
            <v>13</v>
          </cell>
        </row>
        <row r="366">
          <cell r="I366">
            <v>25</v>
          </cell>
          <cell r="L366">
            <v>20</v>
          </cell>
        </row>
        <row r="367">
          <cell r="I367" t="str">
            <v>N/A</v>
          </cell>
          <cell r="L367" t="str">
            <v>N/A</v>
          </cell>
        </row>
        <row r="368">
          <cell r="I368">
            <v>55.000000000000007</v>
          </cell>
          <cell r="L368">
            <v>34</v>
          </cell>
        </row>
        <row r="369">
          <cell r="I369">
            <v>37</v>
          </cell>
          <cell r="L369">
            <v>17</v>
          </cell>
        </row>
        <row r="370">
          <cell r="I370">
            <v>26</v>
          </cell>
          <cell r="L370">
            <v>23</v>
          </cell>
        </row>
        <row r="371">
          <cell r="I371">
            <v>35</v>
          </cell>
          <cell r="L371">
            <v>21</v>
          </cell>
        </row>
        <row r="372">
          <cell r="I372">
            <v>10</v>
          </cell>
          <cell r="L372">
            <v>11</v>
          </cell>
        </row>
        <row r="373">
          <cell r="I373" t="str">
            <v>N/A</v>
          </cell>
          <cell r="L373" t="str">
            <v>N/A</v>
          </cell>
        </row>
        <row r="374">
          <cell r="I374">
            <v>86</v>
          </cell>
          <cell r="L374">
            <v>28.999999999999996</v>
          </cell>
        </row>
        <row r="375">
          <cell r="I375">
            <v>48</v>
          </cell>
          <cell r="L375">
            <v>28.000000000000004</v>
          </cell>
        </row>
        <row r="376">
          <cell r="I376">
            <v>71</v>
          </cell>
          <cell r="L376">
            <v>24</v>
          </cell>
        </row>
        <row r="377">
          <cell r="I377">
            <v>61</v>
          </cell>
          <cell r="L377">
            <v>45</v>
          </cell>
        </row>
        <row r="378">
          <cell r="I378" t="str">
            <v>N/A</v>
          </cell>
          <cell r="L378" t="str">
            <v>N/A</v>
          </cell>
        </row>
        <row r="379">
          <cell r="I379" t="str">
            <v>N/A</v>
          </cell>
          <cell r="L379" t="str">
            <v>N/A</v>
          </cell>
        </row>
        <row r="380">
          <cell r="I380">
            <v>62</v>
          </cell>
          <cell r="L380">
            <v>49</v>
          </cell>
        </row>
        <row r="381">
          <cell r="I381">
            <v>68</v>
          </cell>
          <cell r="L381">
            <v>63</v>
          </cell>
        </row>
        <row r="382">
          <cell r="I382">
            <v>20</v>
          </cell>
          <cell r="L382">
            <v>32</v>
          </cell>
        </row>
        <row r="383">
          <cell r="I383">
            <v>45</v>
          </cell>
          <cell r="L383">
            <v>39</v>
          </cell>
        </row>
        <row r="384">
          <cell r="I384">
            <v>19</v>
          </cell>
          <cell r="L384">
            <v>21</v>
          </cell>
        </row>
        <row r="385">
          <cell r="I385">
            <v>52</v>
          </cell>
          <cell r="L385">
            <v>45</v>
          </cell>
        </row>
        <row r="386">
          <cell r="I386">
            <v>84</v>
          </cell>
          <cell r="L386">
            <v>56.000000000000007</v>
          </cell>
        </row>
        <row r="387">
          <cell r="I387" t="str">
            <v>N/A</v>
          </cell>
          <cell r="L387" t="str">
            <v>N/A</v>
          </cell>
        </row>
        <row r="388">
          <cell r="I388">
            <v>17</v>
          </cell>
          <cell r="L388">
            <v>14.000000000000002</v>
          </cell>
        </row>
        <row r="389">
          <cell r="I389" t="str">
            <v>N/A</v>
          </cell>
          <cell r="L389" t="str">
            <v>N/A</v>
          </cell>
        </row>
        <row r="390">
          <cell r="I390">
            <v>45</v>
          </cell>
          <cell r="L390" t="str">
            <v>N/A</v>
          </cell>
        </row>
        <row r="391">
          <cell r="I391">
            <v>46</v>
          </cell>
          <cell r="L391">
            <v>17</v>
          </cell>
        </row>
        <row r="392">
          <cell r="I392">
            <v>17</v>
          </cell>
          <cell r="L392">
            <v>16</v>
          </cell>
        </row>
        <row r="393">
          <cell r="I393">
            <v>17</v>
          </cell>
          <cell r="L393">
            <v>17</v>
          </cell>
        </row>
        <row r="394">
          <cell r="I394">
            <v>62</v>
          </cell>
          <cell r="L394">
            <v>25</v>
          </cell>
        </row>
        <row r="395">
          <cell r="I395" t="str">
            <v>N/A</v>
          </cell>
          <cell r="L395" t="str">
            <v>N/A</v>
          </cell>
        </row>
        <row r="396">
          <cell r="I396">
            <v>35</v>
          </cell>
          <cell r="L396" t="str">
            <v>N/A</v>
          </cell>
        </row>
        <row r="397">
          <cell r="I397">
            <v>79</v>
          </cell>
          <cell r="L397">
            <v>40</v>
          </cell>
        </row>
        <row r="398">
          <cell r="I398">
            <v>48</v>
          </cell>
          <cell r="L398">
            <v>20</v>
          </cell>
        </row>
        <row r="399">
          <cell r="I399">
            <v>46</v>
          </cell>
          <cell r="L399">
            <v>25</v>
          </cell>
        </row>
        <row r="400">
          <cell r="I400">
            <v>24</v>
          </cell>
          <cell r="L400">
            <v>27</v>
          </cell>
        </row>
        <row r="401">
          <cell r="I401">
            <v>60</v>
          </cell>
          <cell r="L401" t="str">
            <v>N/A</v>
          </cell>
        </row>
        <row r="402">
          <cell r="I402">
            <v>70</v>
          </cell>
          <cell r="L402">
            <v>19</v>
          </cell>
        </row>
        <row r="403">
          <cell r="I403">
            <v>66</v>
          </cell>
          <cell r="L403">
            <v>77</v>
          </cell>
        </row>
        <row r="404">
          <cell r="I404">
            <v>6</v>
          </cell>
          <cell r="L404">
            <v>11</v>
          </cell>
        </row>
        <row r="405">
          <cell r="I405">
            <v>17</v>
          </cell>
          <cell r="L405">
            <v>19</v>
          </cell>
        </row>
        <row r="406">
          <cell r="I406">
            <v>34</v>
          </cell>
          <cell r="L406">
            <v>18</v>
          </cell>
        </row>
        <row r="407">
          <cell r="I407" t="str">
            <v>N/A</v>
          </cell>
          <cell r="L407" t="str">
            <v>N/A</v>
          </cell>
        </row>
        <row r="408">
          <cell r="I408">
            <v>56.000000000000007</v>
          </cell>
          <cell r="L408">
            <v>62</v>
          </cell>
        </row>
        <row r="409">
          <cell r="I409">
            <v>50</v>
          </cell>
          <cell r="L409">
            <v>22</v>
          </cell>
        </row>
        <row r="410">
          <cell r="I410">
            <v>22</v>
          </cell>
          <cell r="L410">
            <v>17</v>
          </cell>
        </row>
        <row r="411">
          <cell r="I411">
            <v>51</v>
          </cell>
          <cell r="L411">
            <v>36</v>
          </cell>
        </row>
        <row r="412">
          <cell r="I412">
            <v>91</v>
          </cell>
          <cell r="L412">
            <v>37</v>
          </cell>
        </row>
        <row r="413">
          <cell r="I413">
            <v>45</v>
          </cell>
          <cell r="L413">
            <v>22</v>
          </cell>
        </row>
        <row r="414">
          <cell r="I414">
            <v>30</v>
          </cell>
          <cell r="L414">
            <v>19</v>
          </cell>
        </row>
        <row r="415">
          <cell r="I415">
            <v>62</v>
          </cell>
          <cell r="L415">
            <v>38</v>
          </cell>
        </row>
        <row r="416">
          <cell r="I416">
            <v>33</v>
          </cell>
          <cell r="L416">
            <v>38</v>
          </cell>
        </row>
        <row r="417">
          <cell r="I417">
            <v>43</v>
          </cell>
          <cell r="L417">
            <v>24</v>
          </cell>
        </row>
        <row r="418">
          <cell r="I418">
            <v>73</v>
          </cell>
          <cell r="L418">
            <v>5</v>
          </cell>
        </row>
        <row r="419">
          <cell r="I419" t="str">
            <v>N/A</v>
          </cell>
          <cell r="L419" t="str">
            <v>N/A</v>
          </cell>
        </row>
        <row r="420">
          <cell r="I420">
            <v>18</v>
          </cell>
          <cell r="L420">
            <v>9</v>
          </cell>
        </row>
        <row r="421">
          <cell r="I421">
            <v>55.000000000000007</v>
          </cell>
          <cell r="L421">
            <v>42</v>
          </cell>
        </row>
        <row r="422">
          <cell r="I422">
            <v>73</v>
          </cell>
          <cell r="L422">
            <v>51</v>
          </cell>
        </row>
        <row r="423">
          <cell r="I423">
            <v>51</v>
          </cell>
          <cell r="L423">
            <v>48</v>
          </cell>
        </row>
        <row r="424">
          <cell r="I424">
            <v>82</v>
          </cell>
          <cell r="L424">
            <v>28.999999999999996</v>
          </cell>
        </row>
        <row r="425">
          <cell r="I425">
            <v>9</v>
          </cell>
          <cell r="L425" t="str">
            <v>N/A</v>
          </cell>
        </row>
        <row r="426">
          <cell r="I426">
            <v>37</v>
          </cell>
          <cell r="L426" t="str">
            <v>N/A</v>
          </cell>
        </row>
        <row r="427">
          <cell r="I427">
            <v>37</v>
          </cell>
          <cell r="L427">
            <v>15</v>
          </cell>
        </row>
        <row r="428">
          <cell r="I428">
            <v>25</v>
          </cell>
          <cell r="L428">
            <v>25</v>
          </cell>
        </row>
        <row r="429">
          <cell r="I429">
            <v>12</v>
          </cell>
          <cell r="L429">
            <v>14.000000000000002</v>
          </cell>
        </row>
        <row r="430">
          <cell r="I430">
            <v>30</v>
          </cell>
          <cell r="L430">
            <v>18</v>
          </cell>
        </row>
        <row r="431">
          <cell r="I431">
            <v>18</v>
          </cell>
          <cell r="L431">
            <v>28.999999999999996</v>
          </cell>
        </row>
        <row r="432">
          <cell r="I432">
            <v>27</v>
          </cell>
          <cell r="L432">
            <v>19</v>
          </cell>
        </row>
        <row r="433">
          <cell r="I433">
            <v>85</v>
          </cell>
          <cell r="L433">
            <v>20</v>
          </cell>
        </row>
        <row r="434">
          <cell r="I434">
            <v>41</v>
          </cell>
          <cell r="L434">
            <v>20</v>
          </cell>
        </row>
        <row r="435">
          <cell r="I435">
            <v>100</v>
          </cell>
          <cell r="L435" t="str">
            <v>N/A</v>
          </cell>
        </row>
        <row r="436">
          <cell r="I436">
            <v>100</v>
          </cell>
          <cell r="L436">
            <v>28.999999999999996</v>
          </cell>
        </row>
        <row r="437">
          <cell r="I437">
            <v>12</v>
          </cell>
          <cell r="L437">
            <v>18</v>
          </cell>
        </row>
        <row r="438">
          <cell r="I438">
            <v>12</v>
          </cell>
          <cell r="L438">
            <v>14.000000000000002</v>
          </cell>
        </row>
        <row r="439">
          <cell r="I439">
            <v>26</v>
          </cell>
          <cell r="L439">
            <v>8</v>
          </cell>
        </row>
        <row r="440">
          <cell r="I440">
            <v>13</v>
          </cell>
          <cell r="L440">
            <v>14.000000000000002</v>
          </cell>
        </row>
        <row r="441">
          <cell r="I441">
            <v>28.000000000000004</v>
          </cell>
          <cell r="L441">
            <v>14.000000000000002</v>
          </cell>
        </row>
        <row r="442">
          <cell r="I442">
            <v>24</v>
          </cell>
          <cell r="L442">
            <v>19</v>
          </cell>
        </row>
        <row r="443">
          <cell r="I443">
            <v>75</v>
          </cell>
          <cell r="L443">
            <v>24</v>
          </cell>
        </row>
        <row r="444">
          <cell r="I444">
            <v>47</v>
          </cell>
          <cell r="L444">
            <v>21</v>
          </cell>
        </row>
        <row r="445">
          <cell r="I445">
            <v>46</v>
          </cell>
          <cell r="L445">
            <v>63</v>
          </cell>
        </row>
        <row r="446">
          <cell r="I446">
            <v>74</v>
          </cell>
          <cell r="L446">
            <v>22</v>
          </cell>
        </row>
        <row r="447">
          <cell r="I447" t="str">
            <v>N/A</v>
          </cell>
          <cell r="L447" t="str">
            <v>N/A</v>
          </cell>
        </row>
        <row r="448">
          <cell r="I448">
            <v>21</v>
          </cell>
          <cell r="L448">
            <v>23</v>
          </cell>
        </row>
        <row r="449">
          <cell r="I449">
            <v>35</v>
          </cell>
          <cell r="L449" t="str">
            <v>N/A</v>
          </cell>
        </row>
        <row r="450">
          <cell r="I450" t="str">
            <v>N/A</v>
          </cell>
          <cell r="L450" t="str">
            <v>N/A</v>
          </cell>
        </row>
        <row r="451">
          <cell r="I451">
            <v>36</v>
          </cell>
          <cell r="L451">
            <v>32</v>
          </cell>
        </row>
        <row r="452">
          <cell r="I452">
            <v>36</v>
          </cell>
          <cell r="L452" t="str">
            <v>N/A</v>
          </cell>
        </row>
        <row r="453">
          <cell r="I453">
            <v>24</v>
          </cell>
          <cell r="L453">
            <v>28.000000000000004</v>
          </cell>
        </row>
        <row r="454">
          <cell r="I454">
            <v>39</v>
          </cell>
          <cell r="L454">
            <v>17</v>
          </cell>
        </row>
        <row r="455">
          <cell r="I455">
            <v>35</v>
          </cell>
          <cell r="L455">
            <v>23</v>
          </cell>
        </row>
        <row r="456">
          <cell r="I456">
            <v>64</v>
          </cell>
          <cell r="L456">
            <v>32</v>
          </cell>
        </row>
        <row r="457">
          <cell r="I457" t="str">
            <v>N/A</v>
          </cell>
          <cell r="L457" t="str">
            <v>N/A</v>
          </cell>
        </row>
        <row r="458">
          <cell r="I458" t="str">
            <v>N/A</v>
          </cell>
          <cell r="L458" t="str">
            <v>N/A</v>
          </cell>
        </row>
        <row r="459">
          <cell r="I459" t="str">
            <v>N/A</v>
          </cell>
          <cell r="L459" t="str">
            <v>N/A</v>
          </cell>
        </row>
        <row r="460">
          <cell r="I460">
            <v>25</v>
          </cell>
          <cell r="L460">
            <v>21</v>
          </cell>
        </row>
        <row r="461">
          <cell r="I461">
            <v>20</v>
          </cell>
          <cell r="L461">
            <v>11</v>
          </cell>
        </row>
        <row r="462">
          <cell r="I462" t="str">
            <v>N/A</v>
          </cell>
          <cell r="L462" t="str">
            <v>N/A</v>
          </cell>
        </row>
        <row r="463">
          <cell r="I463">
            <v>16</v>
          </cell>
          <cell r="L463">
            <v>9</v>
          </cell>
        </row>
        <row r="464">
          <cell r="I464">
            <v>26</v>
          </cell>
          <cell r="L464">
            <v>25</v>
          </cell>
        </row>
        <row r="465">
          <cell r="I465">
            <v>32</v>
          </cell>
          <cell r="L465">
            <v>28.000000000000004</v>
          </cell>
        </row>
        <row r="466">
          <cell r="I466" t="str">
            <v>N/A</v>
          </cell>
          <cell r="L466" t="str">
            <v>N/A</v>
          </cell>
        </row>
        <row r="467">
          <cell r="I467" t="str">
            <v>N/A</v>
          </cell>
          <cell r="L467" t="str">
            <v>N/A</v>
          </cell>
        </row>
        <row r="468">
          <cell r="I468">
            <v>18</v>
          </cell>
          <cell r="L468">
            <v>18</v>
          </cell>
        </row>
        <row r="469">
          <cell r="I469">
            <v>37</v>
          </cell>
          <cell r="L469">
            <v>40</v>
          </cell>
        </row>
        <row r="470">
          <cell r="I470">
            <v>65</v>
          </cell>
          <cell r="L470">
            <v>17</v>
          </cell>
        </row>
        <row r="471">
          <cell r="I471">
            <v>18</v>
          </cell>
          <cell r="L471">
            <v>17</v>
          </cell>
        </row>
        <row r="472">
          <cell r="I472">
            <v>67</v>
          </cell>
          <cell r="L472">
            <v>54</v>
          </cell>
        </row>
        <row r="473">
          <cell r="I473">
            <v>67</v>
          </cell>
          <cell r="L473">
            <v>13</v>
          </cell>
        </row>
        <row r="474">
          <cell r="I474">
            <v>92</v>
          </cell>
          <cell r="L474">
            <v>21</v>
          </cell>
        </row>
        <row r="475">
          <cell r="I475" t="str">
            <v>N/A</v>
          </cell>
          <cell r="L475" t="str">
            <v>N/A</v>
          </cell>
        </row>
        <row r="476">
          <cell r="I476">
            <v>15</v>
          </cell>
          <cell r="L476">
            <v>20</v>
          </cell>
        </row>
        <row r="477">
          <cell r="I477">
            <v>14.000000000000002</v>
          </cell>
          <cell r="L477">
            <v>16</v>
          </cell>
        </row>
        <row r="478">
          <cell r="I478">
            <v>23</v>
          </cell>
          <cell r="L478">
            <v>22</v>
          </cell>
        </row>
        <row r="479">
          <cell r="I479">
            <v>67</v>
          </cell>
          <cell r="L479">
            <v>19</v>
          </cell>
        </row>
        <row r="480">
          <cell r="I480">
            <v>30</v>
          </cell>
          <cell r="L480">
            <v>15</v>
          </cell>
        </row>
        <row r="481">
          <cell r="I481">
            <v>65</v>
          </cell>
          <cell r="L481">
            <v>30</v>
          </cell>
        </row>
        <row r="482">
          <cell r="I482">
            <v>38</v>
          </cell>
          <cell r="L482">
            <v>20</v>
          </cell>
        </row>
        <row r="483">
          <cell r="I483">
            <v>39</v>
          </cell>
          <cell r="L483">
            <v>15</v>
          </cell>
        </row>
        <row r="484">
          <cell r="I484">
            <v>82</v>
          </cell>
          <cell r="L484">
            <v>36</v>
          </cell>
        </row>
        <row r="485">
          <cell r="I485">
            <v>18</v>
          </cell>
          <cell r="L485">
            <v>16</v>
          </cell>
        </row>
        <row r="486">
          <cell r="I486">
            <v>31</v>
          </cell>
          <cell r="L486">
            <v>36</v>
          </cell>
        </row>
        <row r="487">
          <cell r="I487">
            <v>70</v>
          </cell>
          <cell r="L487">
            <v>24</v>
          </cell>
        </row>
        <row r="488">
          <cell r="I488">
            <v>36</v>
          </cell>
          <cell r="L488">
            <v>21</v>
          </cell>
        </row>
        <row r="489">
          <cell r="I489">
            <v>23</v>
          </cell>
          <cell r="L489">
            <v>19</v>
          </cell>
        </row>
        <row r="490">
          <cell r="I490">
            <v>8</v>
          </cell>
          <cell r="L490" t="str">
            <v>N/A</v>
          </cell>
        </row>
        <row r="491">
          <cell r="I491">
            <v>16</v>
          </cell>
          <cell r="L491">
            <v>16</v>
          </cell>
        </row>
        <row r="492">
          <cell r="I492">
            <v>8</v>
          </cell>
          <cell r="L492" t="str">
            <v>N/A</v>
          </cell>
        </row>
        <row r="493">
          <cell r="I493">
            <v>31</v>
          </cell>
          <cell r="L493">
            <v>21</v>
          </cell>
        </row>
        <row r="494">
          <cell r="I494">
            <v>16</v>
          </cell>
          <cell r="L494">
            <v>21</v>
          </cell>
        </row>
        <row r="495">
          <cell r="I495">
            <v>19</v>
          </cell>
          <cell r="L495">
            <v>20</v>
          </cell>
        </row>
        <row r="496">
          <cell r="I496">
            <v>63</v>
          </cell>
          <cell r="L496">
            <v>13</v>
          </cell>
        </row>
        <row r="497">
          <cell r="I497">
            <v>47</v>
          </cell>
          <cell r="L497">
            <v>22</v>
          </cell>
        </row>
        <row r="498">
          <cell r="I498">
            <v>85</v>
          </cell>
          <cell r="L498">
            <v>25</v>
          </cell>
        </row>
        <row r="499">
          <cell r="I499">
            <v>73</v>
          </cell>
          <cell r="L499">
            <v>28.999999999999996</v>
          </cell>
        </row>
        <row r="500">
          <cell r="I500">
            <v>41</v>
          </cell>
          <cell r="L500">
            <v>23</v>
          </cell>
        </row>
        <row r="501">
          <cell r="I501" t="str">
            <v>N/A</v>
          </cell>
          <cell r="L501" t="str">
            <v>N/A</v>
          </cell>
        </row>
        <row r="502">
          <cell r="I502">
            <v>39</v>
          </cell>
          <cell r="L502">
            <v>44</v>
          </cell>
        </row>
        <row r="503">
          <cell r="I503">
            <v>26</v>
          </cell>
          <cell r="L503">
            <v>22</v>
          </cell>
        </row>
        <row r="504">
          <cell r="I504" t="str">
            <v>N/A</v>
          </cell>
          <cell r="L504" t="str">
            <v>N/A</v>
          </cell>
        </row>
        <row r="505">
          <cell r="I505">
            <v>50</v>
          </cell>
          <cell r="L505">
            <v>16</v>
          </cell>
        </row>
        <row r="506">
          <cell r="I506">
            <v>49</v>
          </cell>
          <cell r="L506">
            <v>40</v>
          </cell>
        </row>
        <row r="507">
          <cell r="I507">
            <v>31</v>
          </cell>
          <cell r="L507">
            <v>24</v>
          </cell>
        </row>
        <row r="508">
          <cell r="I508">
            <v>48</v>
          </cell>
          <cell r="L508">
            <v>42</v>
          </cell>
        </row>
        <row r="509">
          <cell r="I509">
            <v>56.000000000000007</v>
          </cell>
          <cell r="L509">
            <v>52</v>
          </cell>
        </row>
        <row r="510">
          <cell r="I510">
            <v>42</v>
          </cell>
          <cell r="L510">
            <v>17</v>
          </cell>
        </row>
        <row r="511">
          <cell r="I511">
            <v>30</v>
          </cell>
          <cell r="L511">
            <v>24</v>
          </cell>
        </row>
        <row r="512">
          <cell r="I512">
            <v>17</v>
          </cell>
          <cell r="L512">
            <v>14.000000000000002</v>
          </cell>
        </row>
        <row r="513">
          <cell r="I513">
            <v>76</v>
          </cell>
          <cell r="L513">
            <v>24</v>
          </cell>
        </row>
        <row r="514">
          <cell r="I514">
            <v>59</v>
          </cell>
          <cell r="L514">
            <v>33</v>
          </cell>
        </row>
        <row r="515">
          <cell r="I515">
            <v>65</v>
          </cell>
          <cell r="L515">
            <v>26</v>
          </cell>
        </row>
        <row r="516">
          <cell r="I516">
            <v>90</v>
          </cell>
          <cell r="L516">
            <v>31</v>
          </cell>
        </row>
        <row r="517">
          <cell r="I517">
            <v>15</v>
          </cell>
          <cell r="L517">
            <v>17</v>
          </cell>
        </row>
        <row r="518">
          <cell r="I518">
            <v>12</v>
          </cell>
          <cell r="L518">
            <v>14.000000000000002</v>
          </cell>
        </row>
        <row r="519">
          <cell r="I519">
            <v>94</v>
          </cell>
          <cell r="L519">
            <v>41</v>
          </cell>
        </row>
        <row r="520">
          <cell r="I520">
            <v>75</v>
          </cell>
          <cell r="L520">
            <v>21</v>
          </cell>
        </row>
        <row r="521">
          <cell r="I521">
            <v>18</v>
          </cell>
          <cell r="L521">
            <v>22</v>
          </cell>
        </row>
        <row r="522">
          <cell r="I522">
            <v>40</v>
          </cell>
          <cell r="L522">
            <v>21</v>
          </cell>
        </row>
        <row r="523">
          <cell r="I523" t="str">
            <v>N/A</v>
          </cell>
          <cell r="L523" t="str">
            <v>N/A</v>
          </cell>
        </row>
        <row r="524">
          <cell r="I524">
            <v>41</v>
          </cell>
          <cell r="L524">
            <v>39</v>
          </cell>
        </row>
        <row r="525">
          <cell r="I525">
            <v>34</v>
          </cell>
          <cell r="L525">
            <v>12</v>
          </cell>
        </row>
        <row r="526">
          <cell r="I526" t="str">
            <v>N/A</v>
          </cell>
          <cell r="L526" t="str">
            <v>N/A</v>
          </cell>
        </row>
        <row r="527">
          <cell r="I527">
            <v>49</v>
          </cell>
          <cell r="L527">
            <v>35</v>
          </cell>
        </row>
        <row r="528">
          <cell r="I528">
            <v>60</v>
          </cell>
          <cell r="L528">
            <v>56.000000000000007</v>
          </cell>
        </row>
        <row r="529">
          <cell r="I529" t="str">
            <v>N/A</v>
          </cell>
          <cell r="L529" t="str">
            <v>N/A</v>
          </cell>
        </row>
        <row r="530">
          <cell r="I530">
            <v>77</v>
          </cell>
          <cell r="L530">
            <v>27</v>
          </cell>
        </row>
        <row r="531">
          <cell r="I531">
            <v>78</v>
          </cell>
          <cell r="L531">
            <v>16</v>
          </cell>
        </row>
        <row r="532">
          <cell r="I532">
            <v>49</v>
          </cell>
          <cell r="L532" t="str">
            <v>N/A</v>
          </cell>
        </row>
        <row r="533">
          <cell r="I533">
            <v>38</v>
          </cell>
          <cell r="L533">
            <v>34</v>
          </cell>
        </row>
        <row r="534">
          <cell r="I534">
            <v>21</v>
          </cell>
          <cell r="L534">
            <v>2</v>
          </cell>
        </row>
        <row r="535">
          <cell r="I535">
            <v>48</v>
          </cell>
          <cell r="L535">
            <v>17</v>
          </cell>
        </row>
        <row r="536">
          <cell r="I536">
            <v>51</v>
          </cell>
          <cell r="L536">
            <v>25</v>
          </cell>
        </row>
        <row r="537">
          <cell r="I537">
            <v>13</v>
          </cell>
          <cell r="L537">
            <v>14.000000000000002</v>
          </cell>
        </row>
        <row r="538">
          <cell r="I538" t="str">
            <v>N/A</v>
          </cell>
          <cell r="L538" t="str">
            <v>N/A</v>
          </cell>
        </row>
        <row r="539">
          <cell r="I539">
            <v>50</v>
          </cell>
          <cell r="L539">
            <v>20</v>
          </cell>
        </row>
        <row r="540">
          <cell r="I540">
            <v>28.000000000000004</v>
          </cell>
          <cell r="L540">
            <v>18</v>
          </cell>
        </row>
        <row r="541">
          <cell r="I541">
            <v>16</v>
          </cell>
          <cell r="L541" t="str">
            <v>N/A</v>
          </cell>
        </row>
        <row r="542">
          <cell r="I542">
            <v>78</v>
          </cell>
          <cell r="L542">
            <v>18</v>
          </cell>
        </row>
        <row r="543">
          <cell r="I543">
            <v>37</v>
          </cell>
          <cell r="L543">
            <v>14.000000000000002</v>
          </cell>
        </row>
        <row r="544">
          <cell r="I544">
            <v>30</v>
          </cell>
          <cell r="L544">
            <v>14.000000000000002</v>
          </cell>
        </row>
        <row r="545">
          <cell r="I545">
            <v>36</v>
          </cell>
          <cell r="L545">
            <v>56.000000000000007</v>
          </cell>
        </row>
        <row r="546">
          <cell r="I546">
            <v>48</v>
          </cell>
          <cell r="L546">
            <v>43</v>
          </cell>
        </row>
        <row r="547">
          <cell r="I547">
            <v>28.000000000000004</v>
          </cell>
          <cell r="L547">
            <v>15</v>
          </cell>
        </row>
        <row r="548">
          <cell r="I548">
            <v>82</v>
          </cell>
          <cell r="L548">
            <v>19</v>
          </cell>
        </row>
        <row r="549">
          <cell r="I549">
            <v>53</v>
          </cell>
          <cell r="L549">
            <v>27</v>
          </cell>
        </row>
        <row r="550">
          <cell r="I550">
            <v>23</v>
          </cell>
          <cell r="L550">
            <v>24</v>
          </cell>
        </row>
        <row r="551">
          <cell r="I551">
            <v>35</v>
          </cell>
          <cell r="L551">
            <v>39</v>
          </cell>
        </row>
        <row r="552">
          <cell r="I552">
            <v>12</v>
          </cell>
          <cell r="L552">
            <v>13</v>
          </cell>
        </row>
        <row r="553">
          <cell r="I553">
            <v>35</v>
          </cell>
          <cell r="L553">
            <v>25</v>
          </cell>
        </row>
        <row r="554">
          <cell r="I554" t="str">
            <v>N/A</v>
          </cell>
          <cell r="L554" t="str">
            <v>N/A</v>
          </cell>
        </row>
        <row r="555">
          <cell r="I555">
            <v>26</v>
          </cell>
          <cell r="L555">
            <v>13</v>
          </cell>
        </row>
        <row r="556">
          <cell r="I556">
            <v>48</v>
          </cell>
          <cell r="L556">
            <v>46</v>
          </cell>
        </row>
        <row r="557">
          <cell r="I557">
            <v>62</v>
          </cell>
          <cell r="L557">
            <v>67</v>
          </cell>
        </row>
        <row r="558">
          <cell r="I558">
            <v>47</v>
          </cell>
          <cell r="L558">
            <v>38</v>
          </cell>
        </row>
        <row r="559">
          <cell r="I559">
            <v>91</v>
          </cell>
          <cell r="L559">
            <v>30</v>
          </cell>
        </row>
        <row r="560">
          <cell r="I560">
            <v>22</v>
          </cell>
          <cell r="L560">
            <v>25</v>
          </cell>
        </row>
        <row r="561">
          <cell r="I561">
            <v>95</v>
          </cell>
          <cell r="L561">
            <v>31</v>
          </cell>
        </row>
        <row r="562">
          <cell r="I562">
            <v>22</v>
          </cell>
          <cell r="L562">
            <v>23</v>
          </cell>
        </row>
        <row r="563">
          <cell r="I563">
            <v>28.000000000000004</v>
          </cell>
          <cell r="L563">
            <v>16</v>
          </cell>
        </row>
        <row r="564">
          <cell r="I564">
            <v>16</v>
          </cell>
          <cell r="L564">
            <v>19</v>
          </cell>
        </row>
        <row r="565">
          <cell r="I565">
            <v>28.999999999999996</v>
          </cell>
          <cell r="L565">
            <v>30</v>
          </cell>
        </row>
        <row r="566">
          <cell r="I566">
            <v>16</v>
          </cell>
          <cell r="L566">
            <v>18</v>
          </cell>
        </row>
        <row r="567">
          <cell r="I567">
            <v>49</v>
          </cell>
          <cell r="L567">
            <v>14.000000000000002</v>
          </cell>
        </row>
        <row r="568">
          <cell r="I568">
            <v>26</v>
          </cell>
          <cell r="L568">
            <v>22</v>
          </cell>
        </row>
        <row r="569">
          <cell r="I569">
            <v>17</v>
          </cell>
          <cell r="L569">
            <v>17</v>
          </cell>
        </row>
        <row r="570">
          <cell r="I570">
            <v>38</v>
          </cell>
          <cell r="L570">
            <v>15</v>
          </cell>
        </row>
        <row r="571">
          <cell r="I571">
            <v>15</v>
          </cell>
          <cell r="L571">
            <v>17</v>
          </cell>
        </row>
        <row r="572">
          <cell r="I572">
            <v>71</v>
          </cell>
          <cell r="L572">
            <v>33</v>
          </cell>
        </row>
        <row r="573">
          <cell r="I573" t="str">
            <v>N/A</v>
          </cell>
          <cell r="L573" t="str">
            <v>N/A</v>
          </cell>
        </row>
        <row r="574">
          <cell r="I574">
            <v>31</v>
          </cell>
          <cell r="L574">
            <v>24</v>
          </cell>
        </row>
        <row r="575">
          <cell r="I575" t="str">
            <v>N/A</v>
          </cell>
          <cell r="L575" t="str">
            <v>N/A</v>
          </cell>
        </row>
        <row r="576">
          <cell r="I576">
            <v>2</v>
          </cell>
          <cell r="L576">
            <v>27</v>
          </cell>
        </row>
        <row r="577">
          <cell r="I577">
            <v>44</v>
          </cell>
          <cell r="L577">
            <v>21</v>
          </cell>
        </row>
        <row r="578">
          <cell r="I578">
            <v>56.999999999999993</v>
          </cell>
          <cell r="L578">
            <v>41</v>
          </cell>
        </row>
        <row r="579">
          <cell r="I579">
            <v>46</v>
          </cell>
          <cell r="L579">
            <v>33</v>
          </cell>
        </row>
        <row r="580">
          <cell r="I580">
            <v>66</v>
          </cell>
          <cell r="L580" t="str">
            <v>N/A</v>
          </cell>
        </row>
        <row r="581">
          <cell r="I581" t="str">
            <v>N/A</v>
          </cell>
          <cell r="L581" t="str">
            <v>N/A</v>
          </cell>
        </row>
        <row r="582">
          <cell r="I582">
            <v>12</v>
          </cell>
          <cell r="L582">
            <v>20</v>
          </cell>
        </row>
        <row r="583">
          <cell r="I583">
            <v>13</v>
          </cell>
          <cell r="L583" t="str">
            <v>N/A</v>
          </cell>
        </row>
        <row r="584">
          <cell r="I584">
            <v>88</v>
          </cell>
          <cell r="L584">
            <v>18</v>
          </cell>
        </row>
        <row r="585">
          <cell r="I585">
            <v>22</v>
          </cell>
          <cell r="L585">
            <v>25</v>
          </cell>
        </row>
        <row r="586">
          <cell r="I586">
            <v>82</v>
          </cell>
          <cell r="L586">
            <v>26</v>
          </cell>
        </row>
        <row r="587">
          <cell r="I587">
            <v>30</v>
          </cell>
          <cell r="L587">
            <v>18</v>
          </cell>
        </row>
        <row r="588">
          <cell r="I588">
            <v>36</v>
          </cell>
          <cell r="L588">
            <v>23</v>
          </cell>
        </row>
        <row r="589">
          <cell r="I589">
            <v>50</v>
          </cell>
          <cell r="L589">
            <v>34</v>
          </cell>
        </row>
        <row r="590">
          <cell r="I590">
            <v>13</v>
          </cell>
          <cell r="L590" t="str">
            <v>N/A</v>
          </cell>
        </row>
        <row r="591">
          <cell r="I591">
            <v>35</v>
          </cell>
          <cell r="L591">
            <v>12</v>
          </cell>
        </row>
        <row r="592">
          <cell r="I592">
            <v>35</v>
          </cell>
          <cell r="L592">
            <v>37</v>
          </cell>
        </row>
        <row r="593">
          <cell r="I593">
            <v>49</v>
          </cell>
          <cell r="L593">
            <v>19</v>
          </cell>
        </row>
        <row r="594">
          <cell r="I594">
            <v>52</v>
          </cell>
          <cell r="L594">
            <v>32</v>
          </cell>
        </row>
        <row r="595">
          <cell r="I595" t="str">
            <v>N/A</v>
          </cell>
          <cell r="L595" t="str">
            <v>N/A</v>
          </cell>
        </row>
        <row r="596">
          <cell r="I596">
            <v>35</v>
          </cell>
          <cell r="L596">
            <v>33</v>
          </cell>
        </row>
        <row r="597">
          <cell r="I597">
            <v>18</v>
          </cell>
          <cell r="L597">
            <v>28.999999999999996</v>
          </cell>
        </row>
        <row r="598">
          <cell r="I598">
            <v>70</v>
          </cell>
          <cell r="L598">
            <v>32</v>
          </cell>
        </row>
        <row r="599">
          <cell r="I599">
            <v>61</v>
          </cell>
          <cell r="L599">
            <v>18</v>
          </cell>
        </row>
        <row r="600">
          <cell r="I600">
            <v>25</v>
          </cell>
          <cell r="L600">
            <v>19</v>
          </cell>
        </row>
        <row r="601">
          <cell r="I601">
            <v>40</v>
          </cell>
          <cell r="L601" t="str">
            <v>N/A</v>
          </cell>
        </row>
        <row r="602">
          <cell r="I602">
            <v>14.000000000000002</v>
          </cell>
          <cell r="L602">
            <v>12</v>
          </cell>
        </row>
        <row r="603">
          <cell r="I603">
            <v>18</v>
          </cell>
          <cell r="L603">
            <v>21</v>
          </cell>
        </row>
        <row r="604">
          <cell r="I604">
            <v>13</v>
          </cell>
          <cell r="L604">
            <v>15</v>
          </cell>
        </row>
        <row r="605">
          <cell r="I605">
            <v>80</v>
          </cell>
          <cell r="L605">
            <v>27</v>
          </cell>
        </row>
        <row r="606">
          <cell r="I606">
            <v>33</v>
          </cell>
          <cell r="L606">
            <v>15</v>
          </cell>
        </row>
        <row r="607">
          <cell r="I607">
            <v>63</v>
          </cell>
          <cell r="L607">
            <v>16</v>
          </cell>
        </row>
        <row r="608">
          <cell r="I608">
            <v>22</v>
          </cell>
          <cell r="L608">
            <v>17</v>
          </cell>
        </row>
        <row r="609">
          <cell r="I609">
            <v>46</v>
          </cell>
          <cell r="L609">
            <v>40</v>
          </cell>
        </row>
        <row r="610">
          <cell r="I610">
            <v>63</v>
          </cell>
          <cell r="L610">
            <v>39</v>
          </cell>
        </row>
        <row r="611">
          <cell r="I611">
            <v>41</v>
          </cell>
          <cell r="L611">
            <v>35</v>
          </cell>
        </row>
        <row r="612">
          <cell r="I612">
            <v>40</v>
          </cell>
          <cell r="L612">
            <v>28.999999999999996</v>
          </cell>
        </row>
        <row r="613">
          <cell r="I613">
            <v>34</v>
          </cell>
          <cell r="L613">
            <v>31</v>
          </cell>
        </row>
        <row r="614">
          <cell r="I614">
            <v>31</v>
          </cell>
          <cell r="L614">
            <v>28.999999999999996</v>
          </cell>
        </row>
        <row r="615">
          <cell r="I615">
            <v>45</v>
          </cell>
          <cell r="L615">
            <v>24</v>
          </cell>
        </row>
        <row r="616">
          <cell r="I616">
            <v>9</v>
          </cell>
          <cell r="L616" t="str">
            <v>N/A</v>
          </cell>
        </row>
        <row r="617">
          <cell r="I617">
            <v>46</v>
          </cell>
          <cell r="L617">
            <v>12</v>
          </cell>
        </row>
        <row r="618">
          <cell r="I618">
            <v>92</v>
          </cell>
          <cell r="L618">
            <v>78</v>
          </cell>
        </row>
        <row r="619">
          <cell r="I619">
            <v>27</v>
          </cell>
          <cell r="L619">
            <v>41</v>
          </cell>
        </row>
        <row r="620">
          <cell r="I620">
            <v>67</v>
          </cell>
          <cell r="L620">
            <v>23</v>
          </cell>
        </row>
        <row r="621">
          <cell r="I621">
            <v>39</v>
          </cell>
          <cell r="L621">
            <v>37</v>
          </cell>
        </row>
        <row r="622">
          <cell r="I622">
            <v>63</v>
          </cell>
          <cell r="L622">
            <v>48</v>
          </cell>
        </row>
        <row r="623">
          <cell r="I623" t="str">
            <v>N/A</v>
          </cell>
          <cell r="L623" t="str">
            <v>N/A</v>
          </cell>
        </row>
        <row r="624">
          <cell r="I624">
            <v>66</v>
          </cell>
          <cell r="L624" t="str">
            <v>N/A</v>
          </cell>
        </row>
        <row r="625">
          <cell r="I625">
            <v>18</v>
          </cell>
          <cell r="L625" t="str">
            <v>N/A</v>
          </cell>
        </row>
        <row r="626">
          <cell r="I626">
            <v>16</v>
          </cell>
          <cell r="L626">
            <v>19</v>
          </cell>
        </row>
        <row r="627">
          <cell r="I627">
            <v>15</v>
          </cell>
          <cell r="L627">
            <v>18</v>
          </cell>
        </row>
        <row r="628">
          <cell r="I628">
            <v>51</v>
          </cell>
          <cell r="L628">
            <v>46</v>
          </cell>
        </row>
        <row r="629">
          <cell r="I629">
            <v>38</v>
          </cell>
          <cell r="L629">
            <v>27</v>
          </cell>
        </row>
        <row r="630">
          <cell r="I630">
            <v>56.999999999999993</v>
          </cell>
          <cell r="L630">
            <v>30</v>
          </cell>
        </row>
        <row r="631">
          <cell r="I631" t="str">
            <v>N/A</v>
          </cell>
          <cell r="L631" t="str">
            <v>N/A</v>
          </cell>
        </row>
        <row r="632">
          <cell r="I632">
            <v>32</v>
          </cell>
          <cell r="L632" t="str">
            <v>N/A</v>
          </cell>
        </row>
        <row r="633">
          <cell r="I633">
            <v>100</v>
          </cell>
          <cell r="L633">
            <v>56.999999999999993</v>
          </cell>
        </row>
        <row r="634">
          <cell r="I634">
            <v>56.000000000000007</v>
          </cell>
          <cell r="L634">
            <v>31</v>
          </cell>
        </row>
        <row r="635">
          <cell r="I635">
            <v>53</v>
          </cell>
          <cell r="L635">
            <v>32</v>
          </cell>
        </row>
        <row r="636">
          <cell r="I636">
            <v>77</v>
          </cell>
          <cell r="L636">
            <v>21</v>
          </cell>
        </row>
        <row r="637">
          <cell r="I637">
            <v>35</v>
          </cell>
          <cell r="L637">
            <v>21</v>
          </cell>
        </row>
        <row r="638">
          <cell r="I638">
            <v>24</v>
          </cell>
          <cell r="L638">
            <v>21</v>
          </cell>
        </row>
        <row r="639">
          <cell r="I639">
            <v>24</v>
          </cell>
          <cell r="L639">
            <v>21</v>
          </cell>
        </row>
        <row r="640">
          <cell r="I640">
            <v>70</v>
          </cell>
          <cell r="L640">
            <v>37</v>
          </cell>
        </row>
        <row r="641">
          <cell r="I641">
            <v>37</v>
          </cell>
          <cell r="L641">
            <v>32</v>
          </cell>
        </row>
        <row r="642">
          <cell r="I642">
            <v>25</v>
          </cell>
          <cell r="L642">
            <v>19</v>
          </cell>
        </row>
        <row r="643">
          <cell r="I643">
            <v>37</v>
          </cell>
          <cell r="L643" t="str">
            <v>N/A</v>
          </cell>
        </row>
        <row r="644">
          <cell r="I644">
            <v>68</v>
          </cell>
          <cell r="L644">
            <v>45</v>
          </cell>
        </row>
        <row r="645">
          <cell r="I645">
            <v>54</v>
          </cell>
          <cell r="L645">
            <v>26</v>
          </cell>
        </row>
        <row r="646">
          <cell r="I646">
            <v>28.999999999999996</v>
          </cell>
          <cell r="L646">
            <v>25</v>
          </cell>
        </row>
        <row r="647">
          <cell r="I647">
            <v>26</v>
          </cell>
          <cell r="L647">
            <v>13</v>
          </cell>
        </row>
        <row r="648">
          <cell r="I648">
            <v>56.999999999999993</v>
          </cell>
          <cell r="L648" t="str">
            <v>N/A</v>
          </cell>
        </row>
        <row r="649">
          <cell r="I649">
            <v>87</v>
          </cell>
          <cell r="L649">
            <v>85</v>
          </cell>
        </row>
        <row r="650">
          <cell r="I650">
            <v>42</v>
          </cell>
          <cell r="L650">
            <v>26</v>
          </cell>
        </row>
        <row r="651">
          <cell r="I651">
            <v>46</v>
          </cell>
          <cell r="L651">
            <v>30</v>
          </cell>
        </row>
        <row r="652">
          <cell r="I652">
            <v>49</v>
          </cell>
          <cell r="L652">
            <v>35</v>
          </cell>
        </row>
        <row r="653">
          <cell r="I653">
            <v>55.000000000000007</v>
          </cell>
          <cell r="L653">
            <v>25</v>
          </cell>
        </row>
        <row r="654">
          <cell r="I654">
            <v>32</v>
          </cell>
          <cell r="L654">
            <v>32</v>
          </cell>
        </row>
        <row r="655">
          <cell r="I655">
            <v>13</v>
          </cell>
          <cell r="L655">
            <v>17</v>
          </cell>
        </row>
        <row r="656">
          <cell r="I656">
            <v>63</v>
          </cell>
          <cell r="L656">
            <v>15</v>
          </cell>
        </row>
        <row r="657">
          <cell r="I657">
            <v>56.999999999999993</v>
          </cell>
          <cell r="L657">
            <v>45</v>
          </cell>
        </row>
        <row r="658">
          <cell r="I658">
            <v>20</v>
          </cell>
          <cell r="L658" t="str">
            <v>N/A</v>
          </cell>
        </row>
        <row r="659">
          <cell r="I659">
            <v>93</v>
          </cell>
          <cell r="L659">
            <v>66</v>
          </cell>
        </row>
        <row r="660">
          <cell r="I660">
            <v>69</v>
          </cell>
          <cell r="L660">
            <v>24</v>
          </cell>
        </row>
        <row r="661">
          <cell r="I661">
            <v>13</v>
          </cell>
          <cell r="L661">
            <v>12</v>
          </cell>
        </row>
        <row r="662">
          <cell r="I662">
            <v>19</v>
          </cell>
          <cell r="L662">
            <v>22</v>
          </cell>
        </row>
        <row r="663">
          <cell r="I663" t="str">
            <v>N/A</v>
          </cell>
          <cell r="L663" t="str">
            <v>N/A</v>
          </cell>
        </row>
        <row r="664">
          <cell r="I664">
            <v>80</v>
          </cell>
          <cell r="L664">
            <v>43</v>
          </cell>
        </row>
        <row r="665">
          <cell r="I665">
            <v>24</v>
          </cell>
          <cell r="L665">
            <v>20</v>
          </cell>
        </row>
        <row r="666">
          <cell r="I666" t="str">
            <v>N/A</v>
          </cell>
          <cell r="L666" t="str">
            <v>N/A</v>
          </cell>
        </row>
        <row r="667">
          <cell r="I667">
            <v>43</v>
          </cell>
          <cell r="L667">
            <v>50</v>
          </cell>
        </row>
        <row r="668">
          <cell r="I668">
            <v>11</v>
          </cell>
          <cell r="L668">
            <v>14.000000000000002</v>
          </cell>
        </row>
        <row r="669">
          <cell r="I669">
            <v>87</v>
          </cell>
          <cell r="L669">
            <v>15</v>
          </cell>
        </row>
        <row r="670">
          <cell r="I670">
            <v>34</v>
          </cell>
          <cell r="L670">
            <v>50</v>
          </cell>
        </row>
        <row r="671">
          <cell r="I671">
            <v>16</v>
          </cell>
          <cell r="L671">
            <v>18</v>
          </cell>
        </row>
        <row r="672">
          <cell r="I672" t="str">
            <v>N/A</v>
          </cell>
          <cell r="L672" t="str">
            <v>N/A</v>
          </cell>
        </row>
        <row r="673">
          <cell r="I673">
            <v>15</v>
          </cell>
          <cell r="L673">
            <v>20</v>
          </cell>
        </row>
        <row r="674">
          <cell r="I674">
            <v>74</v>
          </cell>
          <cell r="L674">
            <v>22</v>
          </cell>
        </row>
        <row r="675">
          <cell r="I675">
            <v>8</v>
          </cell>
          <cell r="L675">
            <v>15</v>
          </cell>
        </row>
        <row r="676">
          <cell r="I676">
            <v>14.000000000000002</v>
          </cell>
          <cell r="L676" t="str">
            <v>N/A</v>
          </cell>
        </row>
        <row r="677">
          <cell r="I677">
            <v>13</v>
          </cell>
          <cell r="L677">
            <v>14.000000000000002</v>
          </cell>
        </row>
        <row r="678">
          <cell r="I678">
            <v>40</v>
          </cell>
          <cell r="L678">
            <v>56.000000000000007</v>
          </cell>
        </row>
        <row r="679">
          <cell r="I679">
            <v>52</v>
          </cell>
          <cell r="L679">
            <v>46</v>
          </cell>
        </row>
        <row r="680">
          <cell r="I680">
            <v>46</v>
          </cell>
          <cell r="L680">
            <v>44</v>
          </cell>
        </row>
        <row r="681">
          <cell r="I681">
            <v>70</v>
          </cell>
          <cell r="L681">
            <v>42</v>
          </cell>
        </row>
        <row r="682">
          <cell r="I682">
            <v>49</v>
          </cell>
          <cell r="L682">
            <v>40</v>
          </cell>
        </row>
        <row r="683">
          <cell r="I683">
            <v>62</v>
          </cell>
          <cell r="L683" t="str">
            <v>N/A</v>
          </cell>
        </row>
        <row r="684">
          <cell r="I684">
            <v>42</v>
          </cell>
          <cell r="L684">
            <v>31</v>
          </cell>
        </row>
        <row r="685">
          <cell r="I685">
            <v>20</v>
          </cell>
          <cell r="L685">
            <v>22</v>
          </cell>
        </row>
        <row r="686">
          <cell r="I686">
            <v>78</v>
          </cell>
          <cell r="L686">
            <v>43</v>
          </cell>
        </row>
        <row r="687">
          <cell r="I687">
            <v>66</v>
          </cell>
          <cell r="L687">
            <v>41</v>
          </cell>
        </row>
        <row r="688">
          <cell r="I688">
            <v>82</v>
          </cell>
          <cell r="L688">
            <v>34</v>
          </cell>
        </row>
        <row r="689">
          <cell r="I689">
            <v>28.000000000000004</v>
          </cell>
          <cell r="L689">
            <v>28.000000000000004</v>
          </cell>
        </row>
        <row r="690">
          <cell r="I690">
            <v>23</v>
          </cell>
          <cell r="L690">
            <v>28.999999999999996</v>
          </cell>
        </row>
        <row r="691">
          <cell r="I691">
            <v>18</v>
          </cell>
          <cell r="L691">
            <v>18</v>
          </cell>
        </row>
        <row r="692">
          <cell r="I692">
            <v>17</v>
          </cell>
          <cell r="L692">
            <v>17</v>
          </cell>
        </row>
        <row r="693">
          <cell r="I693">
            <v>31</v>
          </cell>
          <cell r="L693">
            <v>13</v>
          </cell>
        </row>
        <row r="694">
          <cell r="I694">
            <v>41</v>
          </cell>
          <cell r="L694">
            <v>38</v>
          </cell>
        </row>
        <row r="695">
          <cell r="I695">
            <v>65</v>
          </cell>
          <cell r="L695" t="str">
            <v>N/A</v>
          </cell>
        </row>
        <row r="696">
          <cell r="I696">
            <v>34</v>
          </cell>
          <cell r="L696">
            <v>19</v>
          </cell>
        </row>
        <row r="697">
          <cell r="I697">
            <v>21</v>
          </cell>
          <cell r="L697">
            <v>23</v>
          </cell>
        </row>
        <row r="698">
          <cell r="I698">
            <v>15</v>
          </cell>
          <cell r="L698" t="str">
            <v>N/A</v>
          </cell>
        </row>
        <row r="699">
          <cell r="I699">
            <v>18</v>
          </cell>
          <cell r="L699">
            <v>20</v>
          </cell>
        </row>
        <row r="700">
          <cell r="I700">
            <v>44</v>
          </cell>
          <cell r="L700" t="str">
            <v>N/A</v>
          </cell>
        </row>
        <row r="701">
          <cell r="I701">
            <v>49</v>
          </cell>
          <cell r="L701">
            <v>48</v>
          </cell>
        </row>
        <row r="702">
          <cell r="I702">
            <v>21</v>
          </cell>
          <cell r="L702">
            <v>16</v>
          </cell>
        </row>
        <row r="703">
          <cell r="I703">
            <v>45</v>
          </cell>
          <cell r="L703">
            <v>51</v>
          </cell>
        </row>
        <row r="704">
          <cell r="I704">
            <v>54</v>
          </cell>
          <cell r="L704">
            <v>28.000000000000004</v>
          </cell>
        </row>
        <row r="705">
          <cell r="I705">
            <v>46</v>
          </cell>
          <cell r="L705">
            <v>31</v>
          </cell>
        </row>
        <row r="706">
          <cell r="I706">
            <v>31</v>
          </cell>
          <cell r="L706">
            <v>15</v>
          </cell>
        </row>
        <row r="707">
          <cell r="I707">
            <v>33</v>
          </cell>
          <cell r="L707">
            <v>31</v>
          </cell>
        </row>
        <row r="708">
          <cell r="I708">
            <v>19</v>
          </cell>
          <cell r="L708">
            <v>25</v>
          </cell>
        </row>
        <row r="709">
          <cell r="I709">
            <v>42</v>
          </cell>
          <cell r="L709">
            <v>17</v>
          </cell>
        </row>
        <row r="710">
          <cell r="I710">
            <v>67</v>
          </cell>
          <cell r="L710">
            <v>28.000000000000004</v>
          </cell>
        </row>
        <row r="711">
          <cell r="I711">
            <v>30</v>
          </cell>
          <cell r="L711">
            <v>28.999999999999996</v>
          </cell>
        </row>
        <row r="712">
          <cell r="I712">
            <v>15</v>
          </cell>
          <cell r="L712">
            <v>15</v>
          </cell>
        </row>
        <row r="713">
          <cell r="I713">
            <v>65</v>
          </cell>
          <cell r="L713">
            <v>61</v>
          </cell>
        </row>
        <row r="714">
          <cell r="I714">
            <v>79</v>
          </cell>
          <cell r="L714">
            <v>55.000000000000007</v>
          </cell>
        </row>
        <row r="715">
          <cell r="I715">
            <v>39</v>
          </cell>
          <cell r="L715">
            <v>20</v>
          </cell>
        </row>
        <row r="716">
          <cell r="I716">
            <v>18</v>
          </cell>
          <cell r="L716">
            <v>22</v>
          </cell>
        </row>
        <row r="717">
          <cell r="I717">
            <v>19</v>
          </cell>
          <cell r="L717">
            <v>14.000000000000002</v>
          </cell>
        </row>
        <row r="718">
          <cell r="I718">
            <v>24</v>
          </cell>
          <cell r="L718">
            <v>6</v>
          </cell>
        </row>
        <row r="719">
          <cell r="I719">
            <v>39</v>
          </cell>
          <cell r="L719">
            <v>18</v>
          </cell>
        </row>
        <row r="720">
          <cell r="I720">
            <v>34</v>
          </cell>
          <cell r="L720">
            <v>36</v>
          </cell>
        </row>
        <row r="721">
          <cell r="I721">
            <v>5</v>
          </cell>
          <cell r="L721">
            <v>9</v>
          </cell>
        </row>
        <row r="722">
          <cell r="I722">
            <v>51</v>
          </cell>
          <cell r="L722">
            <v>34</v>
          </cell>
        </row>
        <row r="723">
          <cell r="I723">
            <v>23</v>
          </cell>
          <cell r="L723">
            <v>24</v>
          </cell>
        </row>
        <row r="724">
          <cell r="I724">
            <v>22</v>
          </cell>
          <cell r="L724">
            <v>24</v>
          </cell>
        </row>
        <row r="725">
          <cell r="I725">
            <v>22</v>
          </cell>
          <cell r="L725">
            <v>23</v>
          </cell>
        </row>
        <row r="726">
          <cell r="I726">
            <v>8</v>
          </cell>
          <cell r="L726">
            <v>15</v>
          </cell>
        </row>
        <row r="727">
          <cell r="I727">
            <v>37</v>
          </cell>
          <cell r="L727">
            <v>10</v>
          </cell>
        </row>
        <row r="728">
          <cell r="I728">
            <v>46</v>
          </cell>
          <cell r="L728">
            <v>14.000000000000002</v>
          </cell>
        </row>
        <row r="729">
          <cell r="I729">
            <v>90</v>
          </cell>
          <cell r="L729">
            <v>45</v>
          </cell>
        </row>
        <row r="730">
          <cell r="I730">
            <v>37</v>
          </cell>
          <cell r="L730">
            <v>30</v>
          </cell>
        </row>
        <row r="731">
          <cell r="I731">
            <v>19</v>
          </cell>
          <cell r="L731">
            <v>24</v>
          </cell>
        </row>
        <row r="732">
          <cell r="I732">
            <v>24</v>
          </cell>
          <cell r="L732">
            <v>25</v>
          </cell>
        </row>
        <row r="733">
          <cell r="I733">
            <v>20</v>
          </cell>
          <cell r="L733">
            <v>19</v>
          </cell>
        </row>
        <row r="734">
          <cell r="I734">
            <v>27</v>
          </cell>
          <cell r="L734">
            <v>19</v>
          </cell>
        </row>
        <row r="735">
          <cell r="I735">
            <v>37</v>
          </cell>
          <cell r="L735">
            <v>16</v>
          </cell>
        </row>
        <row r="736">
          <cell r="I736">
            <v>44</v>
          </cell>
          <cell r="L736">
            <v>28.999999999999996</v>
          </cell>
        </row>
        <row r="737">
          <cell r="I737">
            <v>39</v>
          </cell>
          <cell r="L737">
            <v>28.999999999999996</v>
          </cell>
        </row>
        <row r="738">
          <cell r="I738">
            <v>15</v>
          </cell>
          <cell r="L738">
            <v>14.000000000000002</v>
          </cell>
        </row>
        <row r="739">
          <cell r="I739">
            <v>38</v>
          </cell>
          <cell r="L739">
            <v>33</v>
          </cell>
        </row>
        <row r="740">
          <cell r="I740">
            <v>31</v>
          </cell>
          <cell r="L740" t="str">
            <v>N/A</v>
          </cell>
        </row>
        <row r="741">
          <cell r="I741">
            <v>16</v>
          </cell>
          <cell r="L741">
            <v>24</v>
          </cell>
        </row>
        <row r="742">
          <cell r="I742">
            <v>28.000000000000004</v>
          </cell>
          <cell r="L742">
            <v>22</v>
          </cell>
        </row>
        <row r="743">
          <cell r="I743">
            <v>19</v>
          </cell>
          <cell r="L743">
            <v>12</v>
          </cell>
        </row>
        <row r="744">
          <cell r="I744">
            <v>22</v>
          </cell>
          <cell r="L744">
            <v>22</v>
          </cell>
        </row>
        <row r="745">
          <cell r="I745" t="str">
            <v>N/A</v>
          </cell>
          <cell r="L745" t="str">
            <v>N/A</v>
          </cell>
        </row>
        <row r="746">
          <cell r="I746">
            <v>11</v>
          </cell>
          <cell r="L746">
            <v>18</v>
          </cell>
        </row>
        <row r="747">
          <cell r="I747">
            <v>55.000000000000007</v>
          </cell>
          <cell r="L747">
            <v>10</v>
          </cell>
        </row>
        <row r="748">
          <cell r="I748">
            <v>100</v>
          </cell>
          <cell r="L748">
            <v>62</v>
          </cell>
        </row>
        <row r="749">
          <cell r="I749">
            <v>100</v>
          </cell>
          <cell r="L749">
            <v>44</v>
          </cell>
        </row>
        <row r="750">
          <cell r="I750">
            <v>68</v>
          </cell>
          <cell r="L750">
            <v>20</v>
          </cell>
        </row>
        <row r="751">
          <cell r="I751">
            <v>39</v>
          </cell>
          <cell r="L751">
            <v>22</v>
          </cell>
        </row>
        <row r="752">
          <cell r="I752">
            <v>57.999999999999993</v>
          </cell>
          <cell r="L752">
            <v>24</v>
          </cell>
        </row>
        <row r="753">
          <cell r="I753">
            <v>100</v>
          </cell>
          <cell r="L753">
            <v>34</v>
          </cell>
        </row>
        <row r="754">
          <cell r="I754">
            <v>72</v>
          </cell>
          <cell r="L754">
            <v>17</v>
          </cell>
        </row>
        <row r="755">
          <cell r="I755">
            <v>38</v>
          </cell>
          <cell r="L755">
            <v>21</v>
          </cell>
        </row>
        <row r="756">
          <cell r="I756">
            <v>18</v>
          </cell>
          <cell r="L756">
            <v>20</v>
          </cell>
        </row>
        <row r="757">
          <cell r="I757">
            <v>16</v>
          </cell>
          <cell r="L757">
            <v>17</v>
          </cell>
        </row>
        <row r="758">
          <cell r="I758">
            <v>17</v>
          </cell>
          <cell r="L758">
            <v>25</v>
          </cell>
        </row>
        <row r="759">
          <cell r="I759">
            <v>37</v>
          </cell>
          <cell r="L759">
            <v>26</v>
          </cell>
        </row>
        <row r="760">
          <cell r="I760">
            <v>97</v>
          </cell>
          <cell r="L760">
            <v>57.999999999999993</v>
          </cell>
        </row>
        <row r="761">
          <cell r="I761">
            <v>49</v>
          </cell>
          <cell r="L761">
            <v>43</v>
          </cell>
        </row>
        <row r="762">
          <cell r="I762">
            <v>98</v>
          </cell>
          <cell r="L762">
            <v>70</v>
          </cell>
        </row>
        <row r="763">
          <cell r="I763">
            <v>49</v>
          </cell>
          <cell r="L763">
            <v>28.999999999999996</v>
          </cell>
        </row>
        <row r="764">
          <cell r="I764">
            <v>39</v>
          </cell>
          <cell r="L764" t="str">
            <v>N/A</v>
          </cell>
        </row>
        <row r="765">
          <cell r="I765" t="str">
            <v>N/A</v>
          </cell>
          <cell r="L765" t="str">
            <v>N/A</v>
          </cell>
        </row>
        <row r="766">
          <cell r="I766">
            <v>24</v>
          </cell>
          <cell r="L766">
            <v>21</v>
          </cell>
        </row>
        <row r="767">
          <cell r="I767">
            <v>12</v>
          </cell>
          <cell r="L767">
            <v>17</v>
          </cell>
        </row>
        <row r="768">
          <cell r="I768">
            <v>23</v>
          </cell>
          <cell r="L768">
            <v>25</v>
          </cell>
        </row>
        <row r="769">
          <cell r="I769">
            <v>44</v>
          </cell>
          <cell r="L769">
            <v>43</v>
          </cell>
        </row>
        <row r="770">
          <cell r="I770">
            <v>22</v>
          </cell>
          <cell r="L770" t="str">
            <v>N/A</v>
          </cell>
        </row>
        <row r="771">
          <cell r="I771">
            <v>25</v>
          </cell>
          <cell r="L771">
            <v>30</v>
          </cell>
        </row>
        <row r="772">
          <cell r="I772">
            <v>8</v>
          </cell>
          <cell r="L772">
            <v>14.000000000000002</v>
          </cell>
        </row>
        <row r="773">
          <cell r="I773">
            <v>34</v>
          </cell>
          <cell r="L773">
            <v>20</v>
          </cell>
        </row>
        <row r="774">
          <cell r="I774">
            <v>81</v>
          </cell>
          <cell r="L774">
            <v>42</v>
          </cell>
        </row>
        <row r="775">
          <cell r="I775">
            <v>48</v>
          </cell>
          <cell r="L775">
            <v>49</v>
          </cell>
        </row>
        <row r="776">
          <cell r="I776">
            <v>77</v>
          </cell>
          <cell r="L776">
            <v>43</v>
          </cell>
        </row>
        <row r="777">
          <cell r="I777" t="str">
            <v>N/A</v>
          </cell>
          <cell r="L777" t="str">
            <v>N/A</v>
          </cell>
        </row>
        <row r="778">
          <cell r="I778">
            <v>68</v>
          </cell>
          <cell r="L778">
            <v>28.000000000000004</v>
          </cell>
        </row>
        <row r="779">
          <cell r="I779">
            <v>17</v>
          </cell>
          <cell r="L779">
            <v>24</v>
          </cell>
        </row>
        <row r="780">
          <cell r="I780">
            <v>75</v>
          </cell>
          <cell r="L780">
            <v>18</v>
          </cell>
        </row>
        <row r="781">
          <cell r="I781" t="str">
            <v>N/A</v>
          </cell>
          <cell r="L781" t="str">
            <v>N/A</v>
          </cell>
        </row>
        <row r="782">
          <cell r="I782">
            <v>57.999999999999993</v>
          </cell>
          <cell r="L782">
            <v>31</v>
          </cell>
        </row>
        <row r="783">
          <cell r="I783">
            <v>19</v>
          </cell>
          <cell r="L783">
            <v>28.999999999999996</v>
          </cell>
        </row>
        <row r="784">
          <cell r="I784">
            <v>36</v>
          </cell>
          <cell r="L784">
            <v>51</v>
          </cell>
        </row>
        <row r="785">
          <cell r="I785">
            <v>41</v>
          </cell>
          <cell r="L785" t="str">
            <v>N/A</v>
          </cell>
        </row>
        <row r="786">
          <cell r="I786">
            <v>23</v>
          </cell>
          <cell r="L786">
            <v>23</v>
          </cell>
        </row>
        <row r="787">
          <cell r="I787">
            <v>14.000000000000002</v>
          </cell>
          <cell r="L787">
            <v>15</v>
          </cell>
        </row>
        <row r="788">
          <cell r="I788">
            <v>69</v>
          </cell>
          <cell r="L788">
            <v>18</v>
          </cell>
        </row>
        <row r="789">
          <cell r="I789">
            <v>18</v>
          </cell>
          <cell r="L789">
            <v>14.000000000000002</v>
          </cell>
        </row>
        <row r="790">
          <cell r="I790">
            <v>18</v>
          </cell>
          <cell r="L790">
            <v>19</v>
          </cell>
        </row>
        <row r="791">
          <cell r="I791">
            <v>62</v>
          </cell>
          <cell r="L791">
            <v>54</v>
          </cell>
        </row>
        <row r="792">
          <cell r="I792">
            <v>42</v>
          </cell>
          <cell r="L792">
            <v>39</v>
          </cell>
        </row>
        <row r="793">
          <cell r="I793">
            <v>39</v>
          </cell>
          <cell r="L793" t="str">
            <v>N/A</v>
          </cell>
        </row>
        <row r="794">
          <cell r="I794">
            <v>62</v>
          </cell>
          <cell r="L794">
            <v>47</v>
          </cell>
        </row>
        <row r="795">
          <cell r="I795">
            <v>74</v>
          </cell>
          <cell r="L795">
            <v>69</v>
          </cell>
        </row>
        <row r="796">
          <cell r="I796">
            <v>72</v>
          </cell>
          <cell r="L796">
            <v>60</v>
          </cell>
        </row>
        <row r="797">
          <cell r="I797">
            <v>81</v>
          </cell>
          <cell r="L797">
            <v>59</v>
          </cell>
        </row>
        <row r="798">
          <cell r="I798">
            <v>56.999999999999993</v>
          </cell>
          <cell r="L798">
            <v>40</v>
          </cell>
        </row>
        <row r="799">
          <cell r="I799">
            <v>37</v>
          </cell>
          <cell r="L799">
            <v>27</v>
          </cell>
        </row>
        <row r="800">
          <cell r="I800">
            <v>48</v>
          </cell>
          <cell r="L800">
            <v>52</v>
          </cell>
        </row>
        <row r="801">
          <cell r="I801">
            <v>45</v>
          </cell>
          <cell r="L801">
            <v>24</v>
          </cell>
        </row>
        <row r="802">
          <cell r="I802">
            <v>97</v>
          </cell>
          <cell r="L802">
            <v>69</v>
          </cell>
        </row>
        <row r="803">
          <cell r="I803">
            <v>33</v>
          </cell>
          <cell r="L803">
            <v>21</v>
          </cell>
        </row>
        <row r="804">
          <cell r="I804">
            <v>31</v>
          </cell>
          <cell r="L804">
            <v>10</v>
          </cell>
        </row>
        <row r="805">
          <cell r="I805">
            <v>34</v>
          </cell>
          <cell r="L805">
            <v>34</v>
          </cell>
        </row>
        <row r="806">
          <cell r="I806">
            <v>49</v>
          </cell>
          <cell r="L806">
            <v>15</v>
          </cell>
        </row>
        <row r="807">
          <cell r="I807">
            <v>66</v>
          </cell>
          <cell r="L807">
            <v>30</v>
          </cell>
        </row>
        <row r="808">
          <cell r="I808">
            <v>87</v>
          </cell>
          <cell r="L808">
            <v>25</v>
          </cell>
        </row>
        <row r="809">
          <cell r="I809">
            <v>21</v>
          </cell>
          <cell r="L809">
            <v>23</v>
          </cell>
        </row>
        <row r="810">
          <cell r="I810">
            <v>18</v>
          </cell>
          <cell r="L810">
            <v>20</v>
          </cell>
        </row>
        <row r="811">
          <cell r="I811" t="str">
            <v>N/A</v>
          </cell>
          <cell r="L811" t="str">
            <v>N/A</v>
          </cell>
        </row>
        <row r="812">
          <cell r="I812">
            <v>20</v>
          </cell>
          <cell r="L812">
            <v>8</v>
          </cell>
        </row>
        <row r="813">
          <cell r="I813">
            <v>27</v>
          </cell>
          <cell r="L813">
            <v>27</v>
          </cell>
        </row>
        <row r="814">
          <cell r="I814">
            <v>63</v>
          </cell>
          <cell r="L814">
            <v>46</v>
          </cell>
        </row>
        <row r="815">
          <cell r="I815">
            <v>39</v>
          </cell>
          <cell r="L815">
            <v>44</v>
          </cell>
        </row>
        <row r="816">
          <cell r="I816">
            <v>50</v>
          </cell>
          <cell r="L816">
            <v>28.000000000000004</v>
          </cell>
        </row>
        <row r="817">
          <cell r="I817">
            <v>26</v>
          </cell>
          <cell r="L817">
            <v>18</v>
          </cell>
        </row>
        <row r="818">
          <cell r="I818">
            <v>50</v>
          </cell>
          <cell r="L818">
            <v>46</v>
          </cell>
        </row>
        <row r="819">
          <cell r="I819">
            <v>37</v>
          </cell>
          <cell r="L819" t="str">
            <v>N/A</v>
          </cell>
        </row>
        <row r="820">
          <cell r="I820">
            <v>24</v>
          </cell>
          <cell r="L820">
            <v>21</v>
          </cell>
        </row>
        <row r="821">
          <cell r="I821">
            <v>21</v>
          </cell>
          <cell r="L821">
            <v>16</v>
          </cell>
        </row>
        <row r="822">
          <cell r="I822">
            <v>44</v>
          </cell>
          <cell r="L822" t="str">
            <v>N/A</v>
          </cell>
        </row>
        <row r="823">
          <cell r="I823">
            <v>28.999999999999996</v>
          </cell>
          <cell r="L823">
            <v>28.000000000000004</v>
          </cell>
        </row>
        <row r="824">
          <cell r="I824">
            <v>25</v>
          </cell>
          <cell r="L824">
            <v>24</v>
          </cell>
        </row>
        <row r="825">
          <cell r="I825">
            <v>24</v>
          </cell>
          <cell r="L825">
            <v>24</v>
          </cell>
        </row>
        <row r="826">
          <cell r="I826">
            <v>14.000000000000002</v>
          </cell>
          <cell r="L826">
            <v>17</v>
          </cell>
        </row>
        <row r="827">
          <cell r="I827">
            <v>50</v>
          </cell>
          <cell r="L827">
            <v>14.000000000000002</v>
          </cell>
        </row>
        <row r="828">
          <cell r="I828">
            <v>18</v>
          </cell>
          <cell r="L828">
            <v>11</v>
          </cell>
        </row>
        <row r="829">
          <cell r="I829">
            <v>41</v>
          </cell>
          <cell r="L829">
            <v>56.999999999999993</v>
          </cell>
        </row>
        <row r="830">
          <cell r="I830">
            <v>39</v>
          </cell>
          <cell r="L830">
            <v>48</v>
          </cell>
        </row>
        <row r="831">
          <cell r="I831">
            <v>82</v>
          </cell>
          <cell r="L831">
            <v>61</v>
          </cell>
        </row>
        <row r="832">
          <cell r="I832">
            <v>100</v>
          </cell>
          <cell r="L832">
            <v>53</v>
          </cell>
        </row>
        <row r="833">
          <cell r="I833">
            <v>63</v>
          </cell>
          <cell r="L833">
            <v>32</v>
          </cell>
        </row>
        <row r="834">
          <cell r="I834">
            <v>28.000000000000004</v>
          </cell>
          <cell r="L834">
            <v>38</v>
          </cell>
        </row>
        <row r="835">
          <cell r="I835">
            <v>25</v>
          </cell>
          <cell r="L835">
            <v>20</v>
          </cell>
        </row>
        <row r="836">
          <cell r="I836">
            <v>30</v>
          </cell>
          <cell r="L836">
            <v>35</v>
          </cell>
        </row>
        <row r="837">
          <cell r="I837">
            <v>55.000000000000007</v>
          </cell>
          <cell r="L837">
            <v>20</v>
          </cell>
        </row>
        <row r="838">
          <cell r="I838">
            <v>49</v>
          </cell>
          <cell r="L838">
            <v>28.000000000000004</v>
          </cell>
        </row>
        <row r="839">
          <cell r="I839">
            <v>34</v>
          </cell>
          <cell r="L839">
            <v>23</v>
          </cell>
        </row>
        <row r="840">
          <cell r="I840">
            <v>65</v>
          </cell>
          <cell r="L840">
            <v>23</v>
          </cell>
        </row>
        <row r="841">
          <cell r="I841">
            <v>25</v>
          </cell>
          <cell r="L841">
            <v>40</v>
          </cell>
        </row>
        <row r="842">
          <cell r="I842">
            <v>25</v>
          </cell>
          <cell r="L842" t="str">
            <v>N/A</v>
          </cell>
        </row>
        <row r="843">
          <cell r="I843">
            <v>72</v>
          </cell>
          <cell r="L843">
            <v>16</v>
          </cell>
        </row>
        <row r="844">
          <cell r="I844">
            <v>57.999999999999993</v>
          </cell>
          <cell r="L844" t="str">
            <v>N/A</v>
          </cell>
        </row>
        <row r="845">
          <cell r="I845">
            <v>37</v>
          </cell>
          <cell r="L845">
            <v>38</v>
          </cell>
        </row>
        <row r="846">
          <cell r="I846">
            <v>27</v>
          </cell>
          <cell r="L846">
            <v>30</v>
          </cell>
        </row>
        <row r="847">
          <cell r="I847">
            <v>87</v>
          </cell>
          <cell r="L847">
            <v>43</v>
          </cell>
        </row>
        <row r="848">
          <cell r="I848">
            <v>19</v>
          </cell>
          <cell r="L848">
            <v>24</v>
          </cell>
        </row>
        <row r="849">
          <cell r="I849">
            <v>47</v>
          </cell>
          <cell r="L849">
            <v>34</v>
          </cell>
        </row>
        <row r="850">
          <cell r="I850">
            <v>55.000000000000007</v>
          </cell>
          <cell r="L850">
            <v>25</v>
          </cell>
        </row>
        <row r="851">
          <cell r="I851">
            <v>13</v>
          </cell>
          <cell r="L851">
            <v>13</v>
          </cell>
        </row>
        <row r="852">
          <cell r="I852">
            <v>15</v>
          </cell>
          <cell r="L852">
            <v>15</v>
          </cell>
        </row>
        <row r="853">
          <cell r="I853">
            <v>13</v>
          </cell>
          <cell r="L853">
            <v>18</v>
          </cell>
        </row>
        <row r="854">
          <cell r="I854">
            <v>59</v>
          </cell>
          <cell r="L854">
            <v>37</v>
          </cell>
        </row>
        <row r="855">
          <cell r="I855">
            <v>9</v>
          </cell>
          <cell r="L855">
            <v>11</v>
          </cell>
        </row>
        <row r="856">
          <cell r="I856">
            <v>34</v>
          </cell>
          <cell r="L856" t="str">
            <v>N/A</v>
          </cell>
        </row>
        <row r="857">
          <cell r="I857">
            <v>48</v>
          </cell>
          <cell r="L857">
            <v>47</v>
          </cell>
        </row>
        <row r="858">
          <cell r="I858">
            <v>42</v>
          </cell>
          <cell r="L858">
            <v>52</v>
          </cell>
        </row>
        <row r="859">
          <cell r="I859">
            <v>72</v>
          </cell>
          <cell r="L859">
            <v>62</v>
          </cell>
        </row>
        <row r="860">
          <cell r="I860">
            <v>42</v>
          </cell>
          <cell r="L860">
            <v>25</v>
          </cell>
        </row>
        <row r="861">
          <cell r="I861">
            <v>98</v>
          </cell>
          <cell r="L861">
            <v>32</v>
          </cell>
        </row>
        <row r="862">
          <cell r="I862">
            <v>28.000000000000004</v>
          </cell>
          <cell r="L862">
            <v>35</v>
          </cell>
        </row>
        <row r="863">
          <cell r="I863">
            <v>83</v>
          </cell>
          <cell r="L863">
            <v>59</v>
          </cell>
        </row>
        <row r="864">
          <cell r="I864">
            <v>31</v>
          </cell>
          <cell r="L864">
            <v>32</v>
          </cell>
        </row>
        <row r="865">
          <cell r="I865">
            <v>72</v>
          </cell>
          <cell r="L865">
            <v>48</v>
          </cell>
        </row>
        <row r="866">
          <cell r="I866">
            <v>50</v>
          </cell>
          <cell r="L866">
            <v>40</v>
          </cell>
        </row>
        <row r="867">
          <cell r="I867">
            <v>48</v>
          </cell>
          <cell r="L867">
            <v>23</v>
          </cell>
        </row>
        <row r="868">
          <cell r="I868">
            <v>70</v>
          </cell>
          <cell r="L868">
            <v>22</v>
          </cell>
        </row>
        <row r="869">
          <cell r="I869">
            <v>15</v>
          </cell>
          <cell r="L869">
            <v>18</v>
          </cell>
        </row>
        <row r="870">
          <cell r="I870">
            <v>16</v>
          </cell>
          <cell r="L870">
            <v>15</v>
          </cell>
        </row>
        <row r="871">
          <cell r="I871">
            <v>79</v>
          </cell>
          <cell r="L871">
            <v>28.000000000000004</v>
          </cell>
        </row>
        <row r="872">
          <cell r="I872">
            <v>40</v>
          </cell>
          <cell r="L872">
            <v>15</v>
          </cell>
        </row>
        <row r="873">
          <cell r="I873">
            <v>98</v>
          </cell>
          <cell r="L873">
            <v>22</v>
          </cell>
        </row>
        <row r="874">
          <cell r="I874">
            <v>28.000000000000004</v>
          </cell>
          <cell r="L874">
            <v>33</v>
          </cell>
        </row>
        <row r="875">
          <cell r="I875">
            <v>23</v>
          </cell>
          <cell r="L875">
            <v>23</v>
          </cell>
        </row>
        <row r="876">
          <cell r="I876">
            <v>25</v>
          </cell>
          <cell r="L876">
            <v>18</v>
          </cell>
        </row>
        <row r="877">
          <cell r="I877">
            <v>48</v>
          </cell>
          <cell r="L877">
            <v>46</v>
          </cell>
        </row>
        <row r="878">
          <cell r="I878">
            <v>15</v>
          </cell>
          <cell r="L878">
            <v>16</v>
          </cell>
        </row>
        <row r="879">
          <cell r="I879">
            <v>18</v>
          </cell>
          <cell r="L879">
            <v>16</v>
          </cell>
        </row>
        <row r="880">
          <cell r="I880">
            <v>16</v>
          </cell>
          <cell r="L880">
            <v>15</v>
          </cell>
        </row>
        <row r="881">
          <cell r="I881">
            <v>20</v>
          </cell>
          <cell r="L881">
            <v>20</v>
          </cell>
        </row>
        <row r="882">
          <cell r="I882">
            <v>21</v>
          </cell>
          <cell r="L882">
            <v>16</v>
          </cell>
        </row>
        <row r="883">
          <cell r="I883">
            <v>14.000000000000002</v>
          </cell>
          <cell r="L883">
            <v>16</v>
          </cell>
        </row>
        <row r="884">
          <cell r="I884">
            <v>13</v>
          </cell>
          <cell r="L884">
            <v>14.000000000000002</v>
          </cell>
        </row>
        <row r="885">
          <cell r="I885">
            <v>10</v>
          </cell>
          <cell r="L885">
            <v>7.0000000000000009</v>
          </cell>
        </row>
        <row r="886">
          <cell r="I886">
            <v>27</v>
          </cell>
          <cell r="L886">
            <v>32</v>
          </cell>
        </row>
        <row r="887">
          <cell r="I887">
            <v>69</v>
          </cell>
          <cell r="L887">
            <v>26</v>
          </cell>
        </row>
        <row r="888">
          <cell r="I888">
            <v>83</v>
          </cell>
          <cell r="L888">
            <v>28.999999999999996</v>
          </cell>
        </row>
        <row r="889">
          <cell r="I889">
            <v>79</v>
          </cell>
          <cell r="L889">
            <v>18</v>
          </cell>
        </row>
        <row r="890">
          <cell r="I890">
            <v>75</v>
          </cell>
          <cell r="L890">
            <v>23</v>
          </cell>
        </row>
        <row r="891">
          <cell r="I891">
            <v>27</v>
          </cell>
          <cell r="L891">
            <v>41</v>
          </cell>
        </row>
        <row r="892">
          <cell r="I892">
            <v>74</v>
          </cell>
          <cell r="L892">
            <v>20</v>
          </cell>
        </row>
        <row r="893">
          <cell r="I893">
            <v>19</v>
          </cell>
          <cell r="L893">
            <v>17</v>
          </cell>
        </row>
        <row r="894">
          <cell r="I894">
            <v>20</v>
          </cell>
          <cell r="L894">
            <v>21</v>
          </cell>
        </row>
        <row r="895">
          <cell r="I895">
            <v>38</v>
          </cell>
          <cell r="L895">
            <v>14.000000000000002</v>
          </cell>
        </row>
        <row r="896">
          <cell r="I896">
            <v>38</v>
          </cell>
          <cell r="L896">
            <v>30</v>
          </cell>
        </row>
        <row r="897">
          <cell r="I897">
            <v>57.999999999999993</v>
          </cell>
          <cell r="L897">
            <v>46</v>
          </cell>
        </row>
        <row r="898">
          <cell r="I898">
            <v>17</v>
          </cell>
          <cell r="L898">
            <v>18</v>
          </cell>
        </row>
        <row r="899">
          <cell r="I899">
            <v>24</v>
          </cell>
          <cell r="L899">
            <v>19</v>
          </cell>
        </row>
        <row r="900">
          <cell r="I900">
            <v>12</v>
          </cell>
          <cell r="L900">
            <v>16</v>
          </cell>
        </row>
        <row r="901">
          <cell r="I901">
            <v>22</v>
          </cell>
          <cell r="L901" t="str">
            <v>N/A</v>
          </cell>
        </row>
        <row r="902">
          <cell r="I902">
            <v>16</v>
          </cell>
          <cell r="L902">
            <v>17</v>
          </cell>
        </row>
        <row r="903">
          <cell r="I903">
            <v>25</v>
          </cell>
          <cell r="L903">
            <v>15</v>
          </cell>
        </row>
        <row r="904">
          <cell r="I904">
            <v>36</v>
          </cell>
          <cell r="L904">
            <v>24</v>
          </cell>
        </row>
        <row r="905">
          <cell r="I905">
            <v>47</v>
          </cell>
          <cell r="L905">
            <v>52</v>
          </cell>
        </row>
        <row r="906">
          <cell r="I906">
            <v>50</v>
          </cell>
          <cell r="L906">
            <v>53</v>
          </cell>
        </row>
        <row r="907">
          <cell r="I907">
            <v>50</v>
          </cell>
          <cell r="L907">
            <v>41</v>
          </cell>
        </row>
        <row r="908">
          <cell r="I908">
            <v>74</v>
          </cell>
          <cell r="L908">
            <v>63</v>
          </cell>
        </row>
        <row r="909">
          <cell r="I909">
            <v>92</v>
          </cell>
          <cell r="L909">
            <v>30</v>
          </cell>
        </row>
        <row r="910">
          <cell r="I910">
            <v>61</v>
          </cell>
          <cell r="L910">
            <v>42</v>
          </cell>
        </row>
        <row r="911">
          <cell r="I911" t="str">
            <v>N/A</v>
          </cell>
          <cell r="L911" t="str">
            <v>N/A</v>
          </cell>
        </row>
        <row r="912">
          <cell r="I912">
            <v>36</v>
          </cell>
          <cell r="L912">
            <v>27</v>
          </cell>
        </row>
        <row r="913">
          <cell r="I913">
            <v>71</v>
          </cell>
          <cell r="L913">
            <v>50</v>
          </cell>
        </row>
        <row r="914">
          <cell r="I914">
            <v>68</v>
          </cell>
          <cell r="L914">
            <v>19</v>
          </cell>
        </row>
        <row r="915">
          <cell r="I915">
            <v>38</v>
          </cell>
          <cell r="L915">
            <v>28.999999999999996</v>
          </cell>
        </row>
        <row r="916">
          <cell r="I916">
            <v>90</v>
          </cell>
          <cell r="L916">
            <v>20</v>
          </cell>
        </row>
        <row r="917">
          <cell r="I917">
            <v>45</v>
          </cell>
          <cell r="L917">
            <v>37</v>
          </cell>
        </row>
        <row r="918">
          <cell r="I918">
            <v>10</v>
          </cell>
          <cell r="L918">
            <v>15</v>
          </cell>
        </row>
        <row r="919">
          <cell r="I919">
            <v>34</v>
          </cell>
          <cell r="L919">
            <v>35</v>
          </cell>
        </row>
        <row r="920">
          <cell r="I920">
            <v>38</v>
          </cell>
          <cell r="L920">
            <v>36</v>
          </cell>
        </row>
        <row r="921">
          <cell r="I921">
            <v>51</v>
          </cell>
          <cell r="L921">
            <v>27</v>
          </cell>
        </row>
        <row r="922">
          <cell r="I922">
            <v>41</v>
          </cell>
          <cell r="L922">
            <v>32</v>
          </cell>
        </row>
        <row r="923">
          <cell r="I923">
            <v>15</v>
          </cell>
          <cell r="L923">
            <v>16</v>
          </cell>
        </row>
        <row r="924">
          <cell r="I924">
            <v>66</v>
          </cell>
          <cell r="L924">
            <v>42</v>
          </cell>
        </row>
        <row r="925">
          <cell r="I925">
            <v>36</v>
          </cell>
          <cell r="L925">
            <v>28.000000000000004</v>
          </cell>
        </row>
        <row r="926">
          <cell r="I926">
            <v>12</v>
          </cell>
          <cell r="L926" t="str">
            <v>N/A</v>
          </cell>
        </row>
        <row r="927">
          <cell r="I927">
            <v>6</v>
          </cell>
          <cell r="L927">
            <v>19</v>
          </cell>
        </row>
        <row r="928">
          <cell r="I928">
            <v>37</v>
          </cell>
          <cell r="L928">
            <v>17</v>
          </cell>
        </row>
        <row r="929">
          <cell r="I929" t="str">
            <v>N/A</v>
          </cell>
          <cell r="L929" t="str">
            <v>N/A</v>
          </cell>
        </row>
        <row r="930">
          <cell r="I930">
            <v>11</v>
          </cell>
          <cell r="L930">
            <v>12</v>
          </cell>
        </row>
        <row r="931">
          <cell r="I931">
            <v>30</v>
          </cell>
          <cell r="L931">
            <v>14.000000000000002</v>
          </cell>
        </row>
        <row r="932">
          <cell r="I932">
            <v>56.000000000000007</v>
          </cell>
          <cell r="L932">
            <v>54</v>
          </cell>
        </row>
        <row r="933">
          <cell r="I933">
            <v>66</v>
          </cell>
          <cell r="L933">
            <v>33</v>
          </cell>
        </row>
        <row r="934">
          <cell r="I934">
            <v>34</v>
          </cell>
          <cell r="L934" t="str">
            <v>N/A</v>
          </cell>
        </row>
        <row r="935">
          <cell r="I935">
            <v>36</v>
          </cell>
          <cell r="L935">
            <v>32</v>
          </cell>
        </row>
        <row r="936">
          <cell r="I936">
            <v>48</v>
          </cell>
          <cell r="L936">
            <v>40</v>
          </cell>
        </row>
        <row r="937">
          <cell r="I937">
            <v>30</v>
          </cell>
          <cell r="L937">
            <v>26</v>
          </cell>
        </row>
        <row r="938">
          <cell r="I938">
            <v>68</v>
          </cell>
          <cell r="L938">
            <v>73</v>
          </cell>
        </row>
        <row r="939">
          <cell r="I939">
            <v>33</v>
          </cell>
          <cell r="L939">
            <v>43</v>
          </cell>
        </row>
        <row r="940">
          <cell r="I940">
            <v>34</v>
          </cell>
          <cell r="L940">
            <v>41</v>
          </cell>
        </row>
        <row r="941">
          <cell r="I941">
            <v>81</v>
          </cell>
          <cell r="L941">
            <v>19</v>
          </cell>
        </row>
        <row r="942">
          <cell r="I942">
            <v>77</v>
          </cell>
          <cell r="L942">
            <v>30</v>
          </cell>
        </row>
        <row r="943">
          <cell r="I943">
            <v>52</v>
          </cell>
          <cell r="L943">
            <v>17</v>
          </cell>
        </row>
        <row r="944">
          <cell r="I944">
            <v>28.000000000000004</v>
          </cell>
          <cell r="L944">
            <v>23</v>
          </cell>
        </row>
        <row r="945">
          <cell r="I945" t="str">
            <v>N/A</v>
          </cell>
          <cell r="L945" t="str">
            <v>N/A</v>
          </cell>
        </row>
        <row r="946">
          <cell r="I946">
            <v>75</v>
          </cell>
          <cell r="L946">
            <v>41</v>
          </cell>
        </row>
        <row r="947">
          <cell r="I947">
            <v>31</v>
          </cell>
          <cell r="L947">
            <v>18</v>
          </cell>
        </row>
        <row r="948">
          <cell r="I948">
            <v>82</v>
          </cell>
          <cell r="L948">
            <v>44</v>
          </cell>
        </row>
        <row r="949">
          <cell r="I949">
            <v>26</v>
          </cell>
          <cell r="L949">
            <v>23</v>
          </cell>
        </row>
        <row r="950">
          <cell r="I950">
            <v>24</v>
          </cell>
          <cell r="L950">
            <v>17</v>
          </cell>
        </row>
        <row r="951">
          <cell r="I951">
            <v>95</v>
          </cell>
          <cell r="L951" t="str">
            <v>N/A</v>
          </cell>
        </row>
        <row r="952">
          <cell r="I952">
            <v>27</v>
          </cell>
          <cell r="L952">
            <v>19</v>
          </cell>
        </row>
        <row r="953">
          <cell r="I953">
            <v>22</v>
          </cell>
          <cell r="L953" t="str">
            <v>N/A</v>
          </cell>
        </row>
        <row r="954">
          <cell r="I954">
            <v>20</v>
          </cell>
          <cell r="L954">
            <v>21</v>
          </cell>
        </row>
        <row r="955">
          <cell r="I955">
            <v>39</v>
          </cell>
          <cell r="L955">
            <v>57.999999999999993</v>
          </cell>
        </row>
        <row r="956">
          <cell r="I956">
            <v>86</v>
          </cell>
          <cell r="L956">
            <v>35</v>
          </cell>
        </row>
        <row r="957">
          <cell r="I957">
            <v>62</v>
          </cell>
          <cell r="L957">
            <v>36</v>
          </cell>
        </row>
        <row r="958">
          <cell r="I958">
            <v>18</v>
          </cell>
          <cell r="L958">
            <v>20</v>
          </cell>
        </row>
        <row r="959">
          <cell r="I959">
            <v>17</v>
          </cell>
          <cell r="L959">
            <v>14.000000000000002</v>
          </cell>
        </row>
        <row r="960">
          <cell r="I960">
            <v>14.000000000000002</v>
          </cell>
          <cell r="L960">
            <v>23</v>
          </cell>
        </row>
        <row r="961">
          <cell r="I961">
            <v>38</v>
          </cell>
          <cell r="L961">
            <v>26</v>
          </cell>
        </row>
        <row r="962">
          <cell r="I962">
            <v>33</v>
          </cell>
          <cell r="L962">
            <v>16</v>
          </cell>
        </row>
        <row r="963">
          <cell r="I963">
            <v>16</v>
          </cell>
          <cell r="L963">
            <v>18</v>
          </cell>
        </row>
        <row r="964">
          <cell r="I964">
            <v>20</v>
          </cell>
          <cell r="L964">
            <v>16</v>
          </cell>
        </row>
        <row r="965">
          <cell r="I965">
            <v>15</v>
          </cell>
          <cell r="L965">
            <v>15</v>
          </cell>
        </row>
        <row r="966">
          <cell r="I966">
            <v>45</v>
          </cell>
          <cell r="L966">
            <v>36</v>
          </cell>
        </row>
        <row r="967">
          <cell r="I967">
            <v>79</v>
          </cell>
          <cell r="L967">
            <v>50</v>
          </cell>
        </row>
        <row r="968">
          <cell r="I968">
            <v>94</v>
          </cell>
          <cell r="L968">
            <v>43</v>
          </cell>
        </row>
        <row r="969">
          <cell r="I969">
            <v>30</v>
          </cell>
          <cell r="L969">
            <v>20</v>
          </cell>
        </row>
        <row r="970">
          <cell r="I970">
            <v>98</v>
          </cell>
          <cell r="L970">
            <v>34</v>
          </cell>
        </row>
        <row r="971">
          <cell r="I971">
            <v>27</v>
          </cell>
          <cell r="L971">
            <v>18</v>
          </cell>
        </row>
        <row r="972">
          <cell r="I972">
            <v>65</v>
          </cell>
          <cell r="L972">
            <v>35</v>
          </cell>
        </row>
        <row r="973">
          <cell r="I973">
            <v>74</v>
          </cell>
          <cell r="L973">
            <v>31</v>
          </cell>
        </row>
        <row r="974">
          <cell r="I974">
            <v>39</v>
          </cell>
          <cell r="L974">
            <v>54</v>
          </cell>
        </row>
        <row r="975">
          <cell r="I975">
            <v>68</v>
          </cell>
          <cell r="L975">
            <v>21</v>
          </cell>
        </row>
        <row r="976">
          <cell r="I976">
            <v>28.000000000000004</v>
          </cell>
          <cell r="L976">
            <v>32</v>
          </cell>
        </row>
        <row r="977">
          <cell r="I977">
            <v>71</v>
          </cell>
          <cell r="L977">
            <v>24</v>
          </cell>
        </row>
        <row r="978">
          <cell r="I978">
            <v>36</v>
          </cell>
          <cell r="L978">
            <v>26</v>
          </cell>
        </row>
        <row r="979">
          <cell r="I979">
            <v>37</v>
          </cell>
          <cell r="L979">
            <v>14.000000000000002</v>
          </cell>
        </row>
        <row r="980">
          <cell r="I980">
            <v>33</v>
          </cell>
          <cell r="L980">
            <v>45</v>
          </cell>
        </row>
        <row r="981">
          <cell r="I981">
            <v>72</v>
          </cell>
          <cell r="L981">
            <v>23</v>
          </cell>
        </row>
        <row r="982">
          <cell r="I982">
            <v>31</v>
          </cell>
          <cell r="L982">
            <v>30</v>
          </cell>
        </row>
        <row r="983">
          <cell r="I983">
            <v>14.000000000000002</v>
          </cell>
          <cell r="L983">
            <v>15</v>
          </cell>
        </row>
        <row r="984">
          <cell r="I984">
            <v>62</v>
          </cell>
          <cell r="L984">
            <v>37</v>
          </cell>
        </row>
        <row r="985">
          <cell r="I985">
            <v>31</v>
          </cell>
          <cell r="L985">
            <v>35</v>
          </cell>
        </row>
        <row r="986">
          <cell r="I986">
            <v>28.000000000000004</v>
          </cell>
          <cell r="L986">
            <v>34</v>
          </cell>
        </row>
        <row r="987">
          <cell r="I987">
            <v>43</v>
          </cell>
          <cell r="L987">
            <v>43</v>
          </cell>
        </row>
        <row r="988">
          <cell r="I988">
            <v>31</v>
          </cell>
          <cell r="L988">
            <v>25</v>
          </cell>
        </row>
        <row r="989">
          <cell r="I989">
            <v>12</v>
          </cell>
          <cell r="L989">
            <v>14.000000000000002</v>
          </cell>
        </row>
        <row r="990">
          <cell r="I990">
            <v>30</v>
          </cell>
          <cell r="L990">
            <v>24</v>
          </cell>
        </row>
        <row r="991">
          <cell r="I991">
            <v>95</v>
          </cell>
          <cell r="L991">
            <v>19</v>
          </cell>
        </row>
        <row r="992">
          <cell r="I992">
            <v>37</v>
          </cell>
          <cell r="L992">
            <v>30</v>
          </cell>
        </row>
        <row r="993">
          <cell r="I993">
            <v>48</v>
          </cell>
          <cell r="L993">
            <v>22</v>
          </cell>
        </row>
        <row r="994">
          <cell r="I994">
            <v>28.999999999999996</v>
          </cell>
          <cell r="L994" t="str">
            <v>N/A</v>
          </cell>
        </row>
        <row r="995">
          <cell r="I995">
            <v>35</v>
          </cell>
          <cell r="L995">
            <v>17</v>
          </cell>
        </row>
        <row r="996">
          <cell r="I996">
            <v>50</v>
          </cell>
          <cell r="L996">
            <v>24</v>
          </cell>
        </row>
        <row r="997">
          <cell r="I997">
            <v>79</v>
          </cell>
          <cell r="L997">
            <v>32</v>
          </cell>
        </row>
        <row r="998">
          <cell r="I998">
            <v>44</v>
          </cell>
          <cell r="L998">
            <v>33</v>
          </cell>
        </row>
        <row r="999">
          <cell r="I999">
            <v>68</v>
          </cell>
          <cell r="L999">
            <v>46</v>
          </cell>
        </row>
        <row r="1000">
          <cell r="I1000">
            <v>91</v>
          </cell>
          <cell r="L1000">
            <v>28.000000000000004</v>
          </cell>
        </row>
        <row r="1001">
          <cell r="I1001">
            <v>48</v>
          </cell>
          <cell r="L1001">
            <v>51</v>
          </cell>
        </row>
        <row r="1002">
          <cell r="I1002">
            <v>75</v>
          </cell>
          <cell r="L1002">
            <v>35</v>
          </cell>
        </row>
        <row r="1003">
          <cell r="I1003">
            <v>23</v>
          </cell>
          <cell r="L1003">
            <v>25</v>
          </cell>
        </row>
        <row r="1004">
          <cell r="I1004">
            <v>88</v>
          </cell>
          <cell r="L1004">
            <v>56.999999999999993</v>
          </cell>
        </row>
        <row r="1005">
          <cell r="I1005">
            <v>28.000000000000004</v>
          </cell>
          <cell r="L1005">
            <v>26</v>
          </cell>
        </row>
        <row r="1006">
          <cell r="I1006">
            <v>52</v>
          </cell>
          <cell r="L1006">
            <v>45</v>
          </cell>
        </row>
        <row r="1007">
          <cell r="I1007">
            <v>43</v>
          </cell>
          <cell r="L1007">
            <v>22</v>
          </cell>
        </row>
        <row r="1008">
          <cell r="I1008">
            <v>21</v>
          </cell>
          <cell r="L1008">
            <v>15</v>
          </cell>
        </row>
        <row r="1009">
          <cell r="I1009">
            <v>33</v>
          </cell>
          <cell r="L1009">
            <v>16</v>
          </cell>
        </row>
        <row r="1010">
          <cell r="I1010">
            <v>18</v>
          </cell>
          <cell r="L1010">
            <v>17</v>
          </cell>
        </row>
        <row r="1011">
          <cell r="I1011">
            <v>56.999999999999993</v>
          </cell>
          <cell r="L1011">
            <v>25</v>
          </cell>
        </row>
        <row r="1012">
          <cell r="I1012" t="str">
            <v>N/A</v>
          </cell>
          <cell r="L1012" t="str">
            <v>N/A</v>
          </cell>
        </row>
        <row r="1013">
          <cell r="I1013" t="str">
            <v>N/A</v>
          </cell>
          <cell r="L1013" t="str">
            <v>N/A</v>
          </cell>
        </row>
        <row r="1014">
          <cell r="I1014">
            <v>45</v>
          </cell>
          <cell r="L1014">
            <v>28.999999999999996</v>
          </cell>
        </row>
        <row r="1015">
          <cell r="I1015">
            <v>19</v>
          </cell>
          <cell r="L1015">
            <v>11</v>
          </cell>
        </row>
        <row r="1016">
          <cell r="I1016" t="str">
            <v>N/A</v>
          </cell>
          <cell r="L1016" t="str">
            <v>N/A</v>
          </cell>
        </row>
        <row r="1017">
          <cell r="I1017">
            <v>19</v>
          </cell>
          <cell r="L1017">
            <v>21</v>
          </cell>
        </row>
        <row r="1018">
          <cell r="I1018">
            <v>19</v>
          </cell>
          <cell r="L1018">
            <v>16</v>
          </cell>
        </row>
        <row r="1019">
          <cell r="I1019">
            <v>43</v>
          </cell>
          <cell r="L1019" t="str">
            <v>N/A</v>
          </cell>
        </row>
        <row r="1020">
          <cell r="I1020">
            <v>90</v>
          </cell>
          <cell r="L1020">
            <v>66</v>
          </cell>
        </row>
        <row r="1021">
          <cell r="I1021">
            <v>56.000000000000007</v>
          </cell>
          <cell r="L1021">
            <v>42</v>
          </cell>
        </row>
        <row r="1022">
          <cell r="I1022">
            <v>32</v>
          </cell>
          <cell r="L1022">
            <v>23</v>
          </cell>
        </row>
        <row r="1023">
          <cell r="I1023">
            <v>30</v>
          </cell>
          <cell r="L1023">
            <v>35</v>
          </cell>
        </row>
        <row r="1024">
          <cell r="I1024">
            <v>44</v>
          </cell>
          <cell r="L1024">
            <v>26</v>
          </cell>
        </row>
        <row r="1025">
          <cell r="I1025">
            <v>84</v>
          </cell>
          <cell r="L1025">
            <v>54</v>
          </cell>
        </row>
        <row r="1026">
          <cell r="I1026">
            <v>23</v>
          </cell>
          <cell r="L1026">
            <v>16</v>
          </cell>
        </row>
        <row r="1027">
          <cell r="I1027">
            <v>74</v>
          </cell>
          <cell r="L1027">
            <v>51</v>
          </cell>
        </row>
        <row r="1028">
          <cell r="I1028">
            <v>44</v>
          </cell>
          <cell r="L1028">
            <v>25</v>
          </cell>
        </row>
        <row r="1029">
          <cell r="I1029">
            <v>42</v>
          </cell>
          <cell r="L1029">
            <v>24</v>
          </cell>
        </row>
        <row r="1030">
          <cell r="I1030">
            <v>43</v>
          </cell>
          <cell r="L1030">
            <v>32</v>
          </cell>
        </row>
        <row r="1031">
          <cell r="I1031">
            <v>83</v>
          </cell>
          <cell r="L1031">
            <v>26</v>
          </cell>
        </row>
        <row r="1032">
          <cell r="I1032">
            <v>54</v>
          </cell>
          <cell r="L1032">
            <v>38</v>
          </cell>
        </row>
        <row r="1033">
          <cell r="I1033">
            <v>28.000000000000004</v>
          </cell>
          <cell r="L1033">
            <v>30</v>
          </cell>
        </row>
        <row r="1034">
          <cell r="I1034">
            <v>22</v>
          </cell>
          <cell r="L1034">
            <v>24</v>
          </cell>
        </row>
        <row r="1035">
          <cell r="I1035">
            <v>54</v>
          </cell>
          <cell r="L1035">
            <v>41</v>
          </cell>
        </row>
        <row r="1036">
          <cell r="I1036">
            <v>39</v>
          </cell>
          <cell r="L1036">
            <v>12</v>
          </cell>
        </row>
        <row r="1037">
          <cell r="I1037">
            <v>56.999999999999993</v>
          </cell>
          <cell r="L1037">
            <v>26</v>
          </cell>
        </row>
        <row r="1038">
          <cell r="I1038">
            <v>14.000000000000002</v>
          </cell>
          <cell r="L1038">
            <v>15</v>
          </cell>
        </row>
        <row r="1039">
          <cell r="I1039">
            <v>48</v>
          </cell>
          <cell r="L1039">
            <v>42</v>
          </cell>
        </row>
        <row r="1040">
          <cell r="I1040">
            <v>17</v>
          </cell>
          <cell r="L1040">
            <v>19</v>
          </cell>
        </row>
        <row r="1041">
          <cell r="I1041">
            <v>25</v>
          </cell>
          <cell r="L1041">
            <v>17</v>
          </cell>
        </row>
        <row r="1042">
          <cell r="I1042">
            <v>41</v>
          </cell>
          <cell r="L1042">
            <v>16</v>
          </cell>
        </row>
        <row r="1043">
          <cell r="I1043">
            <v>40</v>
          </cell>
          <cell r="L1043">
            <v>16</v>
          </cell>
        </row>
        <row r="1044">
          <cell r="I1044">
            <v>84</v>
          </cell>
          <cell r="L1044">
            <v>61</v>
          </cell>
        </row>
        <row r="1045">
          <cell r="I1045">
            <v>32</v>
          </cell>
          <cell r="L1045">
            <v>49</v>
          </cell>
        </row>
        <row r="1046">
          <cell r="I1046">
            <v>55.000000000000007</v>
          </cell>
          <cell r="L1046">
            <v>49</v>
          </cell>
        </row>
        <row r="1047">
          <cell r="I1047">
            <v>50</v>
          </cell>
          <cell r="L1047">
            <v>49</v>
          </cell>
        </row>
        <row r="1048">
          <cell r="I1048">
            <v>52</v>
          </cell>
          <cell r="L1048">
            <v>43</v>
          </cell>
        </row>
        <row r="1049">
          <cell r="I1049">
            <v>65</v>
          </cell>
          <cell r="L1049">
            <v>46</v>
          </cell>
        </row>
        <row r="1050">
          <cell r="I1050">
            <v>63</v>
          </cell>
          <cell r="L1050">
            <v>52</v>
          </cell>
        </row>
        <row r="1051">
          <cell r="I1051">
            <v>57.999999999999993</v>
          </cell>
          <cell r="L1051">
            <v>16</v>
          </cell>
        </row>
        <row r="1052">
          <cell r="I1052">
            <v>90</v>
          </cell>
          <cell r="L1052">
            <v>47</v>
          </cell>
        </row>
        <row r="1053">
          <cell r="I1053">
            <v>46</v>
          </cell>
          <cell r="L1053">
            <v>45</v>
          </cell>
        </row>
        <row r="1054">
          <cell r="I1054">
            <v>21</v>
          </cell>
          <cell r="L1054">
            <v>22</v>
          </cell>
        </row>
        <row r="1055">
          <cell r="I1055">
            <v>51</v>
          </cell>
          <cell r="L1055">
            <v>28.999999999999996</v>
          </cell>
        </row>
        <row r="1056">
          <cell r="I1056">
            <v>27</v>
          </cell>
          <cell r="L1056">
            <v>31</v>
          </cell>
        </row>
        <row r="1057">
          <cell r="I1057">
            <v>75</v>
          </cell>
          <cell r="L1057">
            <v>26</v>
          </cell>
        </row>
        <row r="1058">
          <cell r="I1058">
            <v>21</v>
          </cell>
          <cell r="L1058">
            <v>27</v>
          </cell>
        </row>
        <row r="1059">
          <cell r="I1059">
            <v>15</v>
          </cell>
          <cell r="L1059">
            <v>18</v>
          </cell>
        </row>
        <row r="1060">
          <cell r="I1060">
            <v>16</v>
          </cell>
          <cell r="L1060">
            <v>15</v>
          </cell>
        </row>
        <row r="1061">
          <cell r="I1061">
            <v>41</v>
          </cell>
          <cell r="L1061">
            <v>20</v>
          </cell>
        </row>
        <row r="1062">
          <cell r="I1062">
            <v>49</v>
          </cell>
          <cell r="L1062">
            <v>18</v>
          </cell>
        </row>
        <row r="1063">
          <cell r="I1063">
            <v>48</v>
          </cell>
          <cell r="L1063">
            <v>11</v>
          </cell>
        </row>
        <row r="1064">
          <cell r="I1064">
            <v>42</v>
          </cell>
          <cell r="L1064">
            <v>34</v>
          </cell>
        </row>
        <row r="1065">
          <cell r="I1065">
            <v>30</v>
          </cell>
          <cell r="L1065" t="str">
            <v>N/A</v>
          </cell>
        </row>
        <row r="1066">
          <cell r="I1066">
            <v>9</v>
          </cell>
          <cell r="L1066">
            <v>10</v>
          </cell>
        </row>
        <row r="1067">
          <cell r="I1067">
            <v>43</v>
          </cell>
          <cell r="L1067">
            <v>20</v>
          </cell>
        </row>
        <row r="1068">
          <cell r="I1068">
            <v>14.000000000000002</v>
          </cell>
          <cell r="L1068">
            <v>15</v>
          </cell>
        </row>
        <row r="1069">
          <cell r="I1069">
            <v>12</v>
          </cell>
          <cell r="L1069">
            <v>12</v>
          </cell>
        </row>
        <row r="1070">
          <cell r="I1070">
            <v>21</v>
          </cell>
          <cell r="L1070" t="str">
            <v>N/A</v>
          </cell>
        </row>
        <row r="1071">
          <cell r="I1071">
            <v>9</v>
          </cell>
          <cell r="L1071">
            <v>18</v>
          </cell>
        </row>
        <row r="1072">
          <cell r="I1072">
            <v>45</v>
          </cell>
          <cell r="L1072">
            <v>46</v>
          </cell>
        </row>
        <row r="1073">
          <cell r="I1073">
            <v>64</v>
          </cell>
          <cell r="L1073">
            <v>45</v>
          </cell>
        </row>
        <row r="1074">
          <cell r="I1074">
            <v>53</v>
          </cell>
          <cell r="L1074">
            <v>38</v>
          </cell>
        </row>
        <row r="1075">
          <cell r="I1075" t="str">
            <v>N/A</v>
          </cell>
          <cell r="L1075" t="str">
            <v>N/A</v>
          </cell>
        </row>
        <row r="1076">
          <cell r="I1076">
            <v>22</v>
          </cell>
          <cell r="L1076">
            <v>18</v>
          </cell>
        </row>
        <row r="1077">
          <cell r="I1077">
            <v>88</v>
          </cell>
          <cell r="L1077">
            <v>46</v>
          </cell>
        </row>
        <row r="1078">
          <cell r="I1078">
            <v>33</v>
          </cell>
          <cell r="L1078">
            <v>40</v>
          </cell>
        </row>
        <row r="1079">
          <cell r="I1079">
            <v>42</v>
          </cell>
          <cell r="L1079">
            <v>22</v>
          </cell>
        </row>
        <row r="1080">
          <cell r="I1080">
            <v>34</v>
          </cell>
          <cell r="L1080">
            <v>44</v>
          </cell>
        </row>
        <row r="1081">
          <cell r="I1081">
            <v>19</v>
          </cell>
          <cell r="L1081">
            <v>28.000000000000004</v>
          </cell>
        </row>
        <row r="1082">
          <cell r="I1082">
            <v>55.000000000000007</v>
          </cell>
          <cell r="L1082">
            <v>19</v>
          </cell>
        </row>
        <row r="1083">
          <cell r="I1083">
            <v>49</v>
          </cell>
          <cell r="L1083">
            <v>36</v>
          </cell>
        </row>
        <row r="1084">
          <cell r="I1084">
            <v>19</v>
          </cell>
          <cell r="L1084">
            <v>22</v>
          </cell>
        </row>
        <row r="1085">
          <cell r="I1085">
            <v>66</v>
          </cell>
          <cell r="L1085" t="str">
            <v>N/A</v>
          </cell>
        </row>
        <row r="1086">
          <cell r="I1086">
            <v>43</v>
          </cell>
          <cell r="L1086">
            <v>60</v>
          </cell>
        </row>
        <row r="1087">
          <cell r="I1087">
            <v>95</v>
          </cell>
          <cell r="L1087">
            <v>38</v>
          </cell>
        </row>
        <row r="1088">
          <cell r="I1088">
            <v>53</v>
          </cell>
          <cell r="L1088">
            <v>24</v>
          </cell>
        </row>
        <row r="1089">
          <cell r="I1089">
            <v>17</v>
          </cell>
          <cell r="L1089">
            <v>16</v>
          </cell>
        </row>
        <row r="1090">
          <cell r="I1090">
            <v>55.000000000000007</v>
          </cell>
          <cell r="L1090">
            <v>18</v>
          </cell>
        </row>
        <row r="1091">
          <cell r="I1091">
            <v>28.000000000000004</v>
          </cell>
          <cell r="L1091">
            <v>28.999999999999996</v>
          </cell>
        </row>
        <row r="1092">
          <cell r="I1092">
            <v>23</v>
          </cell>
          <cell r="L1092">
            <v>37</v>
          </cell>
        </row>
        <row r="1093">
          <cell r="I1093">
            <v>18</v>
          </cell>
          <cell r="L1093">
            <v>27</v>
          </cell>
        </row>
        <row r="1094">
          <cell r="I1094">
            <v>23</v>
          </cell>
          <cell r="L1094">
            <v>21</v>
          </cell>
        </row>
        <row r="1095">
          <cell r="I1095">
            <v>12</v>
          </cell>
          <cell r="L1095">
            <v>15</v>
          </cell>
        </row>
        <row r="1096">
          <cell r="I1096" t="str">
            <v>N/A</v>
          </cell>
          <cell r="L1096" t="str">
            <v>N/A</v>
          </cell>
        </row>
        <row r="1097">
          <cell r="I1097">
            <v>37</v>
          </cell>
          <cell r="L1097" t="str">
            <v>N/A</v>
          </cell>
        </row>
        <row r="1098">
          <cell r="I1098">
            <v>60</v>
          </cell>
          <cell r="L1098">
            <v>31</v>
          </cell>
        </row>
        <row r="1099">
          <cell r="I1099">
            <v>20</v>
          </cell>
          <cell r="L1099">
            <v>17</v>
          </cell>
        </row>
        <row r="1100">
          <cell r="I1100">
            <v>9</v>
          </cell>
          <cell r="L1100">
            <v>16</v>
          </cell>
        </row>
        <row r="1101">
          <cell r="I1101">
            <v>40</v>
          </cell>
          <cell r="L1101">
            <v>10</v>
          </cell>
        </row>
        <row r="1102">
          <cell r="I1102">
            <v>47</v>
          </cell>
          <cell r="L1102">
            <v>35</v>
          </cell>
        </row>
        <row r="1103">
          <cell r="I1103">
            <v>28.999999999999996</v>
          </cell>
          <cell r="L1103">
            <v>40</v>
          </cell>
        </row>
        <row r="1104">
          <cell r="I1104">
            <v>41</v>
          </cell>
          <cell r="L1104">
            <v>9</v>
          </cell>
        </row>
        <row r="1105">
          <cell r="I1105">
            <v>49</v>
          </cell>
          <cell r="L1105">
            <v>22</v>
          </cell>
        </row>
        <row r="1106">
          <cell r="I1106">
            <v>28.000000000000004</v>
          </cell>
          <cell r="L1106">
            <v>26</v>
          </cell>
        </row>
        <row r="1107">
          <cell r="I1107">
            <v>36</v>
          </cell>
          <cell r="L1107">
            <v>14.000000000000002</v>
          </cell>
        </row>
        <row r="1108">
          <cell r="I1108">
            <v>24</v>
          </cell>
          <cell r="L1108">
            <v>25</v>
          </cell>
        </row>
        <row r="1109">
          <cell r="I1109">
            <v>36</v>
          </cell>
          <cell r="L1109">
            <v>31</v>
          </cell>
        </row>
        <row r="1110">
          <cell r="I1110">
            <v>12</v>
          </cell>
          <cell r="L1110">
            <v>15</v>
          </cell>
        </row>
        <row r="1111">
          <cell r="I1111">
            <v>14.000000000000002</v>
          </cell>
          <cell r="L1111">
            <v>19</v>
          </cell>
        </row>
        <row r="1112">
          <cell r="I1112">
            <v>17</v>
          </cell>
          <cell r="L1112">
            <v>19</v>
          </cell>
        </row>
        <row r="1113">
          <cell r="I1113">
            <v>12</v>
          </cell>
          <cell r="L1113">
            <v>11</v>
          </cell>
        </row>
        <row r="1114">
          <cell r="I1114">
            <v>21</v>
          </cell>
          <cell r="L1114">
            <v>19</v>
          </cell>
        </row>
        <row r="1115">
          <cell r="I1115">
            <v>13</v>
          </cell>
          <cell r="L1115">
            <v>15</v>
          </cell>
        </row>
        <row r="1116">
          <cell r="I1116">
            <v>24</v>
          </cell>
          <cell r="L1116">
            <v>10</v>
          </cell>
        </row>
        <row r="1117">
          <cell r="I1117">
            <v>25</v>
          </cell>
          <cell r="L1117">
            <v>24</v>
          </cell>
        </row>
        <row r="1118">
          <cell r="I1118">
            <v>39</v>
          </cell>
          <cell r="L1118">
            <v>37</v>
          </cell>
        </row>
        <row r="1119">
          <cell r="I1119">
            <v>47</v>
          </cell>
          <cell r="L1119">
            <v>50</v>
          </cell>
        </row>
        <row r="1120">
          <cell r="I1120">
            <v>41</v>
          </cell>
          <cell r="L1120">
            <v>56.999999999999993</v>
          </cell>
        </row>
        <row r="1121">
          <cell r="I1121">
            <v>92</v>
          </cell>
          <cell r="L1121">
            <v>67</v>
          </cell>
        </row>
        <row r="1122">
          <cell r="I1122">
            <v>88</v>
          </cell>
          <cell r="L1122">
            <v>45</v>
          </cell>
        </row>
        <row r="1123">
          <cell r="I1123">
            <v>53</v>
          </cell>
          <cell r="L1123">
            <v>20</v>
          </cell>
        </row>
        <row r="1124">
          <cell r="I1124">
            <v>60</v>
          </cell>
          <cell r="L1124">
            <v>19</v>
          </cell>
        </row>
        <row r="1125">
          <cell r="I1125">
            <v>65</v>
          </cell>
          <cell r="L1125">
            <v>24</v>
          </cell>
        </row>
        <row r="1126">
          <cell r="I1126">
            <v>40</v>
          </cell>
          <cell r="L1126">
            <v>39</v>
          </cell>
        </row>
        <row r="1127">
          <cell r="I1127">
            <v>25</v>
          </cell>
          <cell r="L1127">
            <v>20</v>
          </cell>
        </row>
        <row r="1128">
          <cell r="I1128">
            <v>59</v>
          </cell>
          <cell r="L1128">
            <v>25</v>
          </cell>
        </row>
        <row r="1129">
          <cell r="I1129">
            <v>26</v>
          </cell>
          <cell r="L1129">
            <v>23</v>
          </cell>
        </row>
        <row r="1130">
          <cell r="I1130">
            <v>53</v>
          </cell>
          <cell r="L1130">
            <v>52</v>
          </cell>
        </row>
        <row r="1131">
          <cell r="I1131">
            <v>26</v>
          </cell>
          <cell r="L1131">
            <v>25</v>
          </cell>
        </row>
        <row r="1132">
          <cell r="I1132">
            <v>54</v>
          </cell>
          <cell r="L1132">
            <v>57.999999999999993</v>
          </cell>
        </row>
        <row r="1133">
          <cell r="I1133">
            <v>54</v>
          </cell>
          <cell r="L1133">
            <v>19</v>
          </cell>
        </row>
        <row r="1134">
          <cell r="I1134">
            <v>64</v>
          </cell>
          <cell r="L1134">
            <v>30</v>
          </cell>
        </row>
        <row r="1135">
          <cell r="I1135">
            <v>33</v>
          </cell>
          <cell r="L1135">
            <v>33</v>
          </cell>
        </row>
        <row r="1136">
          <cell r="I1136">
            <v>69</v>
          </cell>
          <cell r="L1136">
            <v>28.999999999999996</v>
          </cell>
        </row>
        <row r="1137">
          <cell r="I1137">
            <v>17</v>
          </cell>
          <cell r="L1137">
            <v>18</v>
          </cell>
        </row>
        <row r="1138">
          <cell r="I1138">
            <v>27</v>
          </cell>
          <cell r="L1138">
            <v>22</v>
          </cell>
        </row>
        <row r="1139">
          <cell r="I1139">
            <v>39</v>
          </cell>
          <cell r="L1139">
            <v>15</v>
          </cell>
        </row>
        <row r="1140">
          <cell r="I1140">
            <v>28.000000000000004</v>
          </cell>
          <cell r="L1140">
            <v>14.000000000000002</v>
          </cell>
        </row>
        <row r="1141">
          <cell r="I1141" t="str">
            <v>N/A</v>
          </cell>
          <cell r="L1141" t="str">
            <v>N/A</v>
          </cell>
        </row>
        <row r="1142">
          <cell r="I1142">
            <v>47</v>
          </cell>
          <cell r="L1142">
            <v>57.999999999999993</v>
          </cell>
        </row>
        <row r="1143">
          <cell r="I1143">
            <v>100</v>
          </cell>
          <cell r="L1143">
            <v>55.000000000000007</v>
          </cell>
        </row>
        <row r="1144">
          <cell r="I1144">
            <v>32</v>
          </cell>
          <cell r="L1144">
            <v>18</v>
          </cell>
        </row>
        <row r="1145">
          <cell r="I1145">
            <v>62</v>
          </cell>
          <cell r="L1145">
            <v>25</v>
          </cell>
        </row>
        <row r="1146">
          <cell r="I1146">
            <v>44</v>
          </cell>
          <cell r="L1146">
            <v>37</v>
          </cell>
        </row>
        <row r="1147">
          <cell r="I1147">
            <v>18</v>
          </cell>
          <cell r="L1147">
            <v>20</v>
          </cell>
        </row>
        <row r="1148">
          <cell r="I1148">
            <v>34</v>
          </cell>
          <cell r="L1148">
            <v>23</v>
          </cell>
        </row>
        <row r="1149">
          <cell r="I1149">
            <v>47</v>
          </cell>
          <cell r="L1149">
            <v>23</v>
          </cell>
        </row>
        <row r="1150">
          <cell r="I1150">
            <v>66</v>
          </cell>
          <cell r="L1150">
            <v>37</v>
          </cell>
        </row>
        <row r="1151">
          <cell r="I1151">
            <v>27</v>
          </cell>
          <cell r="L1151">
            <v>20</v>
          </cell>
        </row>
        <row r="1152">
          <cell r="I1152">
            <v>41</v>
          </cell>
          <cell r="L1152">
            <v>14.000000000000002</v>
          </cell>
        </row>
        <row r="1153">
          <cell r="I1153">
            <v>36</v>
          </cell>
          <cell r="L1153">
            <v>16</v>
          </cell>
        </row>
        <row r="1154">
          <cell r="I1154">
            <v>24</v>
          </cell>
          <cell r="L1154">
            <v>23</v>
          </cell>
        </row>
        <row r="1155">
          <cell r="I1155">
            <v>15</v>
          </cell>
          <cell r="L1155">
            <v>24</v>
          </cell>
        </row>
        <row r="1156">
          <cell r="I1156">
            <v>20</v>
          </cell>
          <cell r="L1156">
            <v>13</v>
          </cell>
        </row>
        <row r="1157">
          <cell r="I1157">
            <v>16</v>
          </cell>
          <cell r="L1157">
            <v>17</v>
          </cell>
        </row>
        <row r="1158">
          <cell r="I1158">
            <v>15</v>
          </cell>
          <cell r="L1158">
            <v>14.000000000000002</v>
          </cell>
        </row>
        <row r="1159">
          <cell r="I1159">
            <v>32</v>
          </cell>
          <cell r="L1159">
            <v>11</v>
          </cell>
        </row>
        <row r="1160">
          <cell r="I1160">
            <v>15</v>
          </cell>
          <cell r="L1160">
            <v>13</v>
          </cell>
        </row>
        <row r="1161">
          <cell r="I1161">
            <v>23</v>
          </cell>
          <cell r="L1161">
            <v>17</v>
          </cell>
        </row>
        <row r="1162">
          <cell r="I1162">
            <v>7.0000000000000009</v>
          </cell>
          <cell r="L1162">
            <v>15</v>
          </cell>
        </row>
        <row r="1163">
          <cell r="I1163">
            <v>15</v>
          </cell>
          <cell r="L1163">
            <v>18</v>
          </cell>
        </row>
        <row r="1164">
          <cell r="I1164">
            <v>68</v>
          </cell>
          <cell r="L1164">
            <v>13</v>
          </cell>
        </row>
        <row r="1165">
          <cell r="I1165">
            <v>25</v>
          </cell>
          <cell r="L1165">
            <v>14.000000000000002</v>
          </cell>
        </row>
        <row r="1166">
          <cell r="I1166">
            <v>61</v>
          </cell>
          <cell r="L1166">
            <v>28.000000000000004</v>
          </cell>
        </row>
        <row r="1167">
          <cell r="I1167">
            <v>15</v>
          </cell>
          <cell r="L1167">
            <v>16</v>
          </cell>
        </row>
        <row r="1168">
          <cell r="I1168">
            <v>45</v>
          </cell>
          <cell r="L1168">
            <v>14.000000000000002</v>
          </cell>
        </row>
        <row r="1169">
          <cell r="I1169">
            <v>28.000000000000004</v>
          </cell>
          <cell r="L1169">
            <v>15</v>
          </cell>
        </row>
        <row r="1170">
          <cell r="I1170">
            <v>15</v>
          </cell>
          <cell r="L1170">
            <v>14.000000000000002</v>
          </cell>
        </row>
        <row r="1171">
          <cell r="I1171">
            <v>31</v>
          </cell>
          <cell r="L1171">
            <v>14.000000000000002</v>
          </cell>
        </row>
        <row r="1172">
          <cell r="I1172">
            <v>14.000000000000002</v>
          </cell>
          <cell r="L1172">
            <v>14.000000000000002</v>
          </cell>
        </row>
        <row r="1173">
          <cell r="I1173">
            <v>72</v>
          </cell>
          <cell r="L1173">
            <v>54</v>
          </cell>
        </row>
        <row r="1174">
          <cell r="I1174">
            <v>75</v>
          </cell>
          <cell r="L1174">
            <v>37</v>
          </cell>
        </row>
        <row r="1175">
          <cell r="I1175">
            <v>56.999999999999993</v>
          </cell>
          <cell r="L1175">
            <v>62</v>
          </cell>
        </row>
        <row r="1176">
          <cell r="I1176">
            <v>55.000000000000007</v>
          </cell>
          <cell r="L1176">
            <v>47</v>
          </cell>
        </row>
        <row r="1177">
          <cell r="I1177">
            <v>57.999999999999993</v>
          </cell>
          <cell r="L1177">
            <v>21</v>
          </cell>
        </row>
        <row r="1178">
          <cell r="I1178">
            <v>57.999999999999993</v>
          </cell>
          <cell r="L1178">
            <v>37</v>
          </cell>
        </row>
        <row r="1179">
          <cell r="I1179">
            <v>28.000000000000004</v>
          </cell>
          <cell r="L1179">
            <v>28.999999999999996</v>
          </cell>
        </row>
        <row r="1180">
          <cell r="I1180" t="str">
            <v>N/A</v>
          </cell>
          <cell r="L1180" t="str">
            <v>N/A</v>
          </cell>
        </row>
        <row r="1181">
          <cell r="I1181">
            <v>77</v>
          </cell>
          <cell r="L1181">
            <v>24</v>
          </cell>
        </row>
        <row r="1182">
          <cell r="I1182">
            <v>64</v>
          </cell>
          <cell r="L1182">
            <v>16</v>
          </cell>
        </row>
        <row r="1183">
          <cell r="I1183">
            <v>24</v>
          </cell>
          <cell r="L1183">
            <v>23</v>
          </cell>
        </row>
        <row r="1184">
          <cell r="I1184">
            <v>12</v>
          </cell>
          <cell r="L1184" t="str">
            <v>N/A</v>
          </cell>
        </row>
        <row r="1185">
          <cell r="I1185">
            <v>88</v>
          </cell>
          <cell r="L1185">
            <v>53</v>
          </cell>
        </row>
        <row r="1186">
          <cell r="I1186">
            <v>26</v>
          </cell>
          <cell r="L1186">
            <v>2</v>
          </cell>
        </row>
        <row r="1187">
          <cell r="I1187">
            <v>66</v>
          </cell>
          <cell r="L1187">
            <v>21</v>
          </cell>
        </row>
        <row r="1188">
          <cell r="I1188">
            <v>44</v>
          </cell>
          <cell r="L1188">
            <v>49</v>
          </cell>
        </row>
        <row r="1189">
          <cell r="I1189">
            <v>18</v>
          </cell>
          <cell r="L1189" t="str">
            <v>N/A</v>
          </cell>
        </row>
        <row r="1190">
          <cell r="I1190">
            <v>96</v>
          </cell>
          <cell r="L1190">
            <v>68</v>
          </cell>
        </row>
        <row r="1191">
          <cell r="I1191">
            <v>24</v>
          </cell>
          <cell r="L1191">
            <v>37</v>
          </cell>
        </row>
        <row r="1192">
          <cell r="I1192">
            <v>31</v>
          </cell>
          <cell r="L1192">
            <v>32</v>
          </cell>
        </row>
        <row r="1193">
          <cell r="I1193">
            <v>44</v>
          </cell>
          <cell r="L1193">
            <v>35</v>
          </cell>
        </row>
        <row r="1194">
          <cell r="I1194">
            <v>57.999999999999993</v>
          </cell>
          <cell r="L1194">
            <v>26</v>
          </cell>
        </row>
        <row r="1195">
          <cell r="I1195">
            <v>34</v>
          </cell>
          <cell r="L1195">
            <v>16</v>
          </cell>
        </row>
        <row r="1196">
          <cell r="I1196">
            <v>16</v>
          </cell>
          <cell r="L1196">
            <v>16</v>
          </cell>
        </row>
        <row r="1197">
          <cell r="I1197">
            <v>15</v>
          </cell>
          <cell r="L1197">
            <v>11</v>
          </cell>
        </row>
        <row r="1198">
          <cell r="I1198">
            <v>36</v>
          </cell>
          <cell r="L1198">
            <v>19</v>
          </cell>
        </row>
        <row r="1199">
          <cell r="I1199">
            <v>66</v>
          </cell>
          <cell r="L1199">
            <v>43</v>
          </cell>
        </row>
        <row r="1200">
          <cell r="I1200">
            <v>14.000000000000002</v>
          </cell>
          <cell r="L1200">
            <v>12</v>
          </cell>
        </row>
        <row r="1201">
          <cell r="I1201">
            <v>92</v>
          </cell>
          <cell r="L1201">
            <v>12</v>
          </cell>
        </row>
        <row r="1202">
          <cell r="I1202">
            <v>12</v>
          </cell>
          <cell r="L1202">
            <v>12</v>
          </cell>
        </row>
        <row r="1203">
          <cell r="I1203">
            <v>62</v>
          </cell>
          <cell r="L1203">
            <v>22</v>
          </cell>
        </row>
        <row r="1204">
          <cell r="I1204">
            <v>52</v>
          </cell>
          <cell r="L1204">
            <v>48</v>
          </cell>
        </row>
        <row r="1205">
          <cell r="I1205">
            <v>0</v>
          </cell>
          <cell r="L1205" t="str">
            <v>N/A</v>
          </cell>
        </row>
        <row r="1206">
          <cell r="I1206">
            <v>88</v>
          </cell>
          <cell r="L1206">
            <v>75</v>
          </cell>
        </row>
        <row r="1207">
          <cell r="I1207">
            <v>100</v>
          </cell>
          <cell r="L1207">
            <v>46</v>
          </cell>
        </row>
        <row r="1208">
          <cell r="I1208">
            <v>24</v>
          </cell>
          <cell r="L1208">
            <v>26</v>
          </cell>
        </row>
        <row r="1209">
          <cell r="I1209">
            <v>25</v>
          </cell>
          <cell r="L1209" t="str">
            <v>N/A</v>
          </cell>
        </row>
        <row r="1210">
          <cell r="I1210">
            <v>56.999999999999993</v>
          </cell>
          <cell r="L1210">
            <v>31</v>
          </cell>
        </row>
        <row r="1211">
          <cell r="I1211">
            <v>56.000000000000007</v>
          </cell>
          <cell r="L1211">
            <v>25</v>
          </cell>
        </row>
        <row r="1212">
          <cell r="I1212">
            <v>41</v>
          </cell>
          <cell r="L1212">
            <v>26</v>
          </cell>
        </row>
        <row r="1213">
          <cell r="I1213">
            <v>56.000000000000007</v>
          </cell>
          <cell r="L1213">
            <v>18</v>
          </cell>
        </row>
        <row r="1214">
          <cell r="I1214">
            <v>21</v>
          </cell>
          <cell r="L1214">
            <v>20</v>
          </cell>
        </row>
        <row r="1215">
          <cell r="I1215">
            <v>72</v>
          </cell>
          <cell r="L1215">
            <v>31</v>
          </cell>
        </row>
        <row r="1216">
          <cell r="I1216">
            <v>56.999999999999993</v>
          </cell>
          <cell r="L1216">
            <v>27</v>
          </cell>
        </row>
        <row r="1217">
          <cell r="I1217">
            <v>24</v>
          </cell>
          <cell r="L1217">
            <v>24</v>
          </cell>
        </row>
        <row r="1218">
          <cell r="I1218">
            <v>52</v>
          </cell>
          <cell r="L1218">
            <v>22</v>
          </cell>
        </row>
        <row r="1219">
          <cell r="I1219">
            <v>83</v>
          </cell>
          <cell r="L1219">
            <v>45</v>
          </cell>
        </row>
        <row r="1220">
          <cell r="I1220">
            <v>20</v>
          </cell>
          <cell r="L1220">
            <v>17</v>
          </cell>
        </row>
        <row r="1221">
          <cell r="I1221">
            <v>12</v>
          </cell>
          <cell r="L1221">
            <v>17</v>
          </cell>
        </row>
        <row r="1222">
          <cell r="I1222">
            <v>48</v>
          </cell>
          <cell r="L1222">
            <v>41</v>
          </cell>
        </row>
        <row r="1223">
          <cell r="I1223">
            <v>34</v>
          </cell>
          <cell r="L1223" t="str">
            <v>N/A</v>
          </cell>
        </row>
        <row r="1224">
          <cell r="I1224">
            <v>17</v>
          </cell>
          <cell r="L1224">
            <v>17</v>
          </cell>
        </row>
        <row r="1225">
          <cell r="I1225">
            <v>14.000000000000002</v>
          </cell>
          <cell r="L1225">
            <v>14.000000000000002</v>
          </cell>
        </row>
        <row r="1226">
          <cell r="I1226">
            <v>15</v>
          </cell>
          <cell r="L1226">
            <v>16</v>
          </cell>
        </row>
        <row r="1227">
          <cell r="I1227">
            <v>78</v>
          </cell>
          <cell r="L1227">
            <v>28.000000000000004</v>
          </cell>
        </row>
        <row r="1228">
          <cell r="I1228">
            <v>42</v>
          </cell>
          <cell r="L1228">
            <v>21</v>
          </cell>
        </row>
        <row r="1229">
          <cell r="I1229">
            <v>19</v>
          </cell>
          <cell r="L1229">
            <v>14.000000000000002</v>
          </cell>
        </row>
        <row r="1230">
          <cell r="I1230">
            <v>21</v>
          </cell>
          <cell r="L1230">
            <v>15</v>
          </cell>
        </row>
        <row r="1231">
          <cell r="I1231">
            <v>17</v>
          </cell>
          <cell r="L1231">
            <v>14.000000000000002</v>
          </cell>
        </row>
        <row r="1232">
          <cell r="I1232">
            <v>14.000000000000002</v>
          </cell>
          <cell r="L1232">
            <v>18</v>
          </cell>
        </row>
        <row r="1233">
          <cell r="I1233">
            <v>74</v>
          </cell>
          <cell r="L1233">
            <v>24</v>
          </cell>
        </row>
        <row r="1234">
          <cell r="I1234">
            <v>28.999999999999996</v>
          </cell>
          <cell r="L1234">
            <v>14.000000000000002</v>
          </cell>
        </row>
        <row r="1235">
          <cell r="I1235">
            <v>19</v>
          </cell>
          <cell r="L1235">
            <v>13</v>
          </cell>
        </row>
        <row r="1236">
          <cell r="I1236">
            <v>81</v>
          </cell>
          <cell r="L1236">
            <v>67</v>
          </cell>
        </row>
        <row r="1237">
          <cell r="I1237">
            <v>76</v>
          </cell>
          <cell r="L1237">
            <v>57.999999999999993</v>
          </cell>
        </row>
        <row r="1238">
          <cell r="I1238">
            <v>41</v>
          </cell>
          <cell r="L1238">
            <v>28.999999999999996</v>
          </cell>
        </row>
        <row r="1239">
          <cell r="I1239">
            <v>37</v>
          </cell>
          <cell r="L1239">
            <v>16</v>
          </cell>
        </row>
        <row r="1240">
          <cell r="I1240">
            <v>26</v>
          </cell>
          <cell r="L1240">
            <v>30</v>
          </cell>
        </row>
        <row r="1241">
          <cell r="I1241">
            <v>79</v>
          </cell>
          <cell r="L1241">
            <v>44</v>
          </cell>
        </row>
        <row r="1242">
          <cell r="I1242">
            <v>69</v>
          </cell>
          <cell r="L1242">
            <v>22</v>
          </cell>
        </row>
        <row r="1243">
          <cell r="I1243">
            <v>84</v>
          </cell>
          <cell r="L1243">
            <v>46</v>
          </cell>
        </row>
        <row r="1244">
          <cell r="I1244">
            <v>42</v>
          </cell>
          <cell r="L1244">
            <v>39</v>
          </cell>
        </row>
        <row r="1245">
          <cell r="I1245">
            <v>28.000000000000004</v>
          </cell>
          <cell r="L1245">
            <v>26</v>
          </cell>
        </row>
        <row r="1246">
          <cell r="I1246">
            <v>86</v>
          </cell>
          <cell r="L1246" t="str">
            <v>N/A</v>
          </cell>
        </row>
        <row r="1247">
          <cell r="I1247">
            <v>87</v>
          </cell>
          <cell r="L1247">
            <v>40</v>
          </cell>
        </row>
        <row r="1248">
          <cell r="I1248">
            <v>61</v>
          </cell>
          <cell r="L1248">
            <v>26</v>
          </cell>
        </row>
        <row r="1249">
          <cell r="I1249">
            <v>63</v>
          </cell>
          <cell r="L1249">
            <v>13</v>
          </cell>
        </row>
        <row r="1250">
          <cell r="I1250">
            <v>18</v>
          </cell>
          <cell r="L1250">
            <v>22</v>
          </cell>
        </row>
        <row r="1251">
          <cell r="I1251">
            <v>40</v>
          </cell>
          <cell r="L1251">
            <v>25</v>
          </cell>
        </row>
        <row r="1252">
          <cell r="I1252">
            <v>37</v>
          </cell>
          <cell r="L1252">
            <v>30</v>
          </cell>
        </row>
        <row r="1253">
          <cell r="I1253">
            <v>40</v>
          </cell>
          <cell r="L1253">
            <v>43</v>
          </cell>
        </row>
        <row r="1254">
          <cell r="I1254">
            <v>100</v>
          </cell>
          <cell r="L1254">
            <v>45</v>
          </cell>
        </row>
        <row r="1255">
          <cell r="I1255">
            <v>19</v>
          </cell>
          <cell r="L1255">
            <v>20</v>
          </cell>
        </row>
        <row r="1256">
          <cell r="I1256">
            <v>26</v>
          </cell>
          <cell r="L1256">
            <v>25</v>
          </cell>
        </row>
        <row r="1257">
          <cell r="I1257">
            <v>14.000000000000002</v>
          </cell>
          <cell r="L1257">
            <v>15</v>
          </cell>
        </row>
        <row r="1258">
          <cell r="I1258">
            <v>34</v>
          </cell>
          <cell r="L1258">
            <v>26</v>
          </cell>
        </row>
        <row r="1259">
          <cell r="I1259">
            <v>13</v>
          </cell>
          <cell r="L1259">
            <v>16</v>
          </cell>
        </row>
        <row r="1260">
          <cell r="I1260">
            <v>70</v>
          </cell>
          <cell r="L1260">
            <v>37</v>
          </cell>
        </row>
        <row r="1261">
          <cell r="I1261">
            <v>18</v>
          </cell>
          <cell r="L1261">
            <v>15</v>
          </cell>
        </row>
        <row r="1262">
          <cell r="I1262">
            <v>32</v>
          </cell>
          <cell r="L1262">
            <v>18</v>
          </cell>
        </row>
        <row r="1263">
          <cell r="I1263" t="str">
            <v>N/A</v>
          </cell>
          <cell r="L1263" t="str">
            <v>N/A</v>
          </cell>
        </row>
        <row r="1264">
          <cell r="I1264">
            <v>22</v>
          </cell>
          <cell r="L1264" t="str">
            <v>N/A</v>
          </cell>
        </row>
        <row r="1265">
          <cell r="I1265">
            <v>87</v>
          </cell>
          <cell r="L1265">
            <v>18</v>
          </cell>
        </row>
        <row r="1266">
          <cell r="I1266">
            <v>12</v>
          </cell>
          <cell r="L1266">
            <v>12</v>
          </cell>
        </row>
        <row r="1267">
          <cell r="I1267">
            <v>33</v>
          </cell>
          <cell r="L1267">
            <v>28.000000000000004</v>
          </cell>
        </row>
        <row r="1268">
          <cell r="I1268">
            <v>94</v>
          </cell>
          <cell r="L1268">
            <v>55.000000000000007</v>
          </cell>
        </row>
        <row r="1269">
          <cell r="I1269">
            <v>66</v>
          </cell>
          <cell r="L1269">
            <v>26</v>
          </cell>
        </row>
        <row r="1270">
          <cell r="I1270">
            <v>47</v>
          </cell>
          <cell r="L1270" t="str">
            <v>N/A</v>
          </cell>
        </row>
        <row r="1271">
          <cell r="I1271">
            <v>78</v>
          </cell>
          <cell r="L1271">
            <v>23</v>
          </cell>
        </row>
        <row r="1272">
          <cell r="I1272">
            <v>38</v>
          </cell>
          <cell r="L1272">
            <v>20</v>
          </cell>
        </row>
        <row r="1273">
          <cell r="I1273">
            <v>14.000000000000002</v>
          </cell>
          <cell r="L1273">
            <v>15</v>
          </cell>
        </row>
        <row r="1274">
          <cell r="I1274">
            <v>13</v>
          </cell>
          <cell r="L1274">
            <v>11</v>
          </cell>
        </row>
        <row r="1275">
          <cell r="I1275">
            <v>46</v>
          </cell>
          <cell r="L1275">
            <v>13</v>
          </cell>
        </row>
        <row r="1276">
          <cell r="I1276">
            <v>28.000000000000004</v>
          </cell>
          <cell r="L1276">
            <v>27</v>
          </cell>
        </row>
        <row r="1277">
          <cell r="I1277">
            <v>22</v>
          </cell>
          <cell r="L1277">
            <v>36</v>
          </cell>
        </row>
        <row r="1278">
          <cell r="I1278">
            <v>13</v>
          </cell>
          <cell r="L1278">
            <v>16</v>
          </cell>
        </row>
        <row r="1279">
          <cell r="I1279">
            <v>18</v>
          </cell>
          <cell r="L1279">
            <v>19</v>
          </cell>
        </row>
        <row r="1280">
          <cell r="I1280">
            <v>66</v>
          </cell>
          <cell r="L1280">
            <v>30</v>
          </cell>
        </row>
        <row r="1281">
          <cell r="I1281">
            <v>13</v>
          </cell>
          <cell r="L1281">
            <v>18</v>
          </cell>
        </row>
        <row r="1282">
          <cell r="I1282">
            <v>35</v>
          </cell>
          <cell r="L1282">
            <v>11</v>
          </cell>
        </row>
        <row r="1283">
          <cell r="I1283">
            <v>55.000000000000007</v>
          </cell>
          <cell r="L1283">
            <v>38</v>
          </cell>
        </row>
        <row r="1284">
          <cell r="I1284">
            <v>40</v>
          </cell>
          <cell r="L1284" t="str">
            <v>N/A</v>
          </cell>
        </row>
        <row r="1285">
          <cell r="I1285">
            <v>57.999999999999993</v>
          </cell>
          <cell r="L1285">
            <v>28.000000000000004</v>
          </cell>
        </row>
        <row r="1286">
          <cell r="I1286">
            <v>79</v>
          </cell>
          <cell r="L1286">
            <v>32</v>
          </cell>
        </row>
        <row r="1287">
          <cell r="I1287">
            <v>84</v>
          </cell>
          <cell r="L1287">
            <v>38</v>
          </cell>
        </row>
        <row r="1288">
          <cell r="I1288">
            <v>71</v>
          </cell>
          <cell r="L1288">
            <v>54</v>
          </cell>
        </row>
        <row r="1289">
          <cell r="I1289">
            <v>32</v>
          </cell>
          <cell r="L1289">
            <v>22</v>
          </cell>
        </row>
        <row r="1290">
          <cell r="I1290">
            <v>32</v>
          </cell>
          <cell r="L1290">
            <v>26</v>
          </cell>
        </row>
        <row r="1291">
          <cell r="I1291">
            <v>22</v>
          </cell>
          <cell r="L1291">
            <v>21</v>
          </cell>
        </row>
        <row r="1292">
          <cell r="I1292">
            <v>60</v>
          </cell>
          <cell r="L1292">
            <v>14.000000000000002</v>
          </cell>
        </row>
        <row r="1293">
          <cell r="I1293">
            <v>80</v>
          </cell>
          <cell r="L1293" t="str">
            <v>N/A</v>
          </cell>
        </row>
        <row r="1294">
          <cell r="I1294">
            <v>35</v>
          </cell>
          <cell r="L1294">
            <v>35</v>
          </cell>
        </row>
        <row r="1295">
          <cell r="I1295">
            <v>45</v>
          </cell>
          <cell r="L1295" t="str">
            <v>N/A</v>
          </cell>
        </row>
        <row r="1296">
          <cell r="I1296">
            <v>38</v>
          </cell>
          <cell r="L1296">
            <v>38</v>
          </cell>
        </row>
        <row r="1297">
          <cell r="I1297">
            <v>21</v>
          </cell>
          <cell r="L1297">
            <v>28.000000000000004</v>
          </cell>
        </row>
        <row r="1298">
          <cell r="I1298">
            <v>25</v>
          </cell>
          <cell r="L1298">
            <v>16</v>
          </cell>
        </row>
        <row r="1299">
          <cell r="I1299">
            <v>50</v>
          </cell>
          <cell r="L1299">
            <v>20</v>
          </cell>
        </row>
        <row r="1300">
          <cell r="I1300">
            <v>33</v>
          </cell>
          <cell r="L1300">
            <v>14.000000000000002</v>
          </cell>
        </row>
        <row r="1301">
          <cell r="I1301">
            <v>27</v>
          </cell>
          <cell r="L1301">
            <v>13</v>
          </cell>
        </row>
        <row r="1302">
          <cell r="I1302">
            <v>28.999999999999996</v>
          </cell>
          <cell r="L1302">
            <v>28.000000000000004</v>
          </cell>
        </row>
        <row r="1303">
          <cell r="I1303">
            <v>26</v>
          </cell>
          <cell r="L1303">
            <v>22</v>
          </cell>
        </row>
        <row r="1304">
          <cell r="I1304">
            <v>11</v>
          </cell>
          <cell r="L1304" t="str">
            <v>N/A</v>
          </cell>
        </row>
        <row r="1305">
          <cell r="I1305">
            <v>43</v>
          </cell>
          <cell r="L1305">
            <v>16</v>
          </cell>
        </row>
        <row r="1306">
          <cell r="I1306">
            <v>42</v>
          </cell>
          <cell r="L1306">
            <v>56.999999999999993</v>
          </cell>
        </row>
        <row r="1307">
          <cell r="I1307">
            <v>83</v>
          </cell>
          <cell r="L1307">
            <v>45</v>
          </cell>
        </row>
        <row r="1308">
          <cell r="I1308">
            <v>44</v>
          </cell>
          <cell r="L1308" t="str">
            <v>N/A</v>
          </cell>
        </row>
        <row r="1309">
          <cell r="I1309">
            <v>73</v>
          </cell>
          <cell r="L1309">
            <v>63</v>
          </cell>
        </row>
        <row r="1310">
          <cell r="I1310">
            <v>40</v>
          </cell>
          <cell r="L1310">
            <v>20</v>
          </cell>
        </row>
        <row r="1311">
          <cell r="I1311">
            <v>27</v>
          </cell>
          <cell r="L1311">
            <v>26</v>
          </cell>
        </row>
        <row r="1312">
          <cell r="I1312">
            <v>28.000000000000004</v>
          </cell>
          <cell r="L1312" t="str">
            <v>N/A</v>
          </cell>
        </row>
        <row r="1313">
          <cell r="I1313">
            <v>100</v>
          </cell>
          <cell r="L1313">
            <v>41</v>
          </cell>
        </row>
        <row r="1314">
          <cell r="I1314">
            <v>56.000000000000007</v>
          </cell>
          <cell r="L1314">
            <v>22</v>
          </cell>
        </row>
        <row r="1315">
          <cell r="I1315">
            <v>88</v>
          </cell>
          <cell r="L1315">
            <v>38</v>
          </cell>
        </row>
        <row r="1316">
          <cell r="I1316">
            <v>76</v>
          </cell>
          <cell r="L1316">
            <v>33</v>
          </cell>
        </row>
        <row r="1317">
          <cell r="I1317">
            <v>79</v>
          </cell>
          <cell r="L1317">
            <v>30</v>
          </cell>
        </row>
        <row r="1318">
          <cell r="I1318">
            <v>14.000000000000002</v>
          </cell>
          <cell r="L1318">
            <v>25</v>
          </cell>
        </row>
        <row r="1319">
          <cell r="I1319">
            <v>28.999999999999996</v>
          </cell>
          <cell r="L1319">
            <v>36</v>
          </cell>
        </row>
        <row r="1320">
          <cell r="I1320">
            <v>38</v>
          </cell>
          <cell r="L1320">
            <v>31</v>
          </cell>
        </row>
        <row r="1321">
          <cell r="I1321">
            <v>38</v>
          </cell>
          <cell r="L1321" t="str">
            <v>N/A</v>
          </cell>
        </row>
        <row r="1322">
          <cell r="I1322">
            <v>21</v>
          </cell>
          <cell r="L1322">
            <v>17</v>
          </cell>
        </row>
        <row r="1323">
          <cell r="I1323">
            <v>74</v>
          </cell>
          <cell r="L1323">
            <v>31</v>
          </cell>
        </row>
        <row r="1324">
          <cell r="I1324">
            <v>56.999999999999993</v>
          </cell>
          <cell r="L1324">
            <v>27</v>
          </cell>
        </row>
        <row r="1325">
          <cell r="I1325">
            <v>96</v>
          </cell>
          <cell r="L1325">
            <v>36</v>
          </cell>
        </row>
        <row r="1326">
          <cell r="I1326">
            <v>18</v>
          </cell>
          <cell r="L1326">
            <v>17</v>
          </cell>
        </row>
        <row r="1327">
          <cell r="I1327">
            <v>20</v>
          </cell>
          <cell r="L1327">
            <v>19</v>
          </cell>
        </row>
        <row r="1328">
          <cell r="I1328">
            <v>41</v>
          </cell>
          <cell r="L1328">
            <v>17</v>
          </cell>
        </row>
        <row r="1329">
          <cell r="I1329">
            <v>20</v>
          </cell>
          <cell r="L1329">
            <v>22</v>
          </cell>
        </row>
        <row r="1330">
          <cell r="I1330">
            <v>11</v>
          </cell>
          <cell r="L1330">
            <v>9</v>
          </cell>
        </row>
        <row r="1331">
          <cell r="I1331">
            <v>11</v>
          </cell>
          <cell r="L1331">
            <v>12</v>
          </cell>
        </row>
        <row r="1332">
          <cell r="I1332">
            <v>68</v>
          </cell>
          <cell r="L1332">
            <v>22</v>
          </cell>
        </row>
        <row r="1333">
          <cell r="I1333">
            <v>21</v>
          </cell>
          <cell r="L1333">
            <v>14.000000000000002</v>
          </cell>
        </row>
        <row r="1334">
          <cell r="I1334">
            <v>22</v>
          </cell>
          <cell r="L1334">
            <v>27</v>
          </cell>
        </row>
        <row r="1335">
          <cell r="I1335">
            <v>34</v>
          </cell>
          <cell r="L1335">
            <v>12</v>
          </cell>
        </row>
        <row r="1336">
          <cell r="I1336">
            <v>11</v>
          </cell>
          <cell r="L1336">
            <v>11</v>
          </cell>
        </row>
        <row r="1337">
          <cell r="I1337">
            <v>10</v>
          </cell>
          <cell r="L1337">
            <v>8</v>
          </cell>
        </row>
        <row r="1338">
          <cell r="I1338">
            <v>3</v>
          </cell>
          <cell r="L1338">
            <v>7.0000000000000009</v>
          </cell>
        </row>
        <row r="1339">
          <cell r="I1339">
            <v>51</v>
          </cell>
          <cell r="L1339">
            <v>57.999999999999993</v>
          </cell>
        </row>
        <row r="1340">
          <cell r="I1340">
            <v>26</v>
          </cell>
          <cell r="L1340" t="str">
            <v>N/A</v>
          </cell>
        </row>
        <row r="1341">
          <cell r="I1341">
            <v>82</v>
          </cell>
          <cell r="L1341">
            <v>37</v>
          </cell>
        </row>
        <row r="1342">
          <cell r="I1342">
            <v>42</v>
          </cell>
          <cell r="L1342">
            <v>39</v>
          </cell>
        </row>
        <row r="1343">
          <cell r="I1343">
            <v>69</v>
          </cell>
          <cell r="L1343">
            <v>63</v>
          </cell>
        </row>
        <row r="1344">
          <cell r="I1344">
            <v>36</v>
          </cell>
          <cell r="L1344">
            <v>33</v>
          </cell>
        </row>
        <row r="1345">
          <cell r="I1345">
            <v>53</v>
          </cell>
          <cell r="L1345">
            <v>26</v>
          </cell>
        </row>
        <row r="1346">
          <cell r="I1346">
            <v>22</v>
          </cell>
          <cell r="L1346">
            <v>25</v>
          </cell>
        </row>
        <row r="1347">
          <cell r="I1347">
            <v>87</v>
          </cell>
          <cell r="L1347">
            <v>34</v>
          </cell>
        </row>
        <row r="1348">
          <cell r="I1348">
            <v>44</v>
          </cell>
          <cell r="L1348">
            <v>23</v>
          </cell>
        </row>
        <row r="1349">
          <cell r="I1349">
            <v>31</v>
          </cell>
          <cell r="L1349">
            <v>23</v>
          </cell>
        </row>
        <row r="1350">
          <cell r="I1350">
            <v>70</v>
          </cell>
          <cell r="L1350">
            <v>23</v>
          </cell>
        </row>
        <row r="1351">
          <cell r="I1351">
            <v>96</v>
          </cell>
          <cell r="L1351">
            <v>43</v>
          </cell>
        </row>
        <row r="1352">
          <cell r="I1352">
            <v>13</v>
          </cell>
          <cell r="L1352">
            <v>13</v>
          </cell>
        </row>
        <row r="1353">
          <cell r="I1353">
            <v>33</v>
          </cell>
          <cell r="L1353">
            <v>10</v>
          </cell>
        </row>
        <row r="1354">
          <cell r="I1354">
            <v>28.000000000000004</v>
          </cell>
          <cell r="L1354">
            <v>27</v>
          </cell>
        </row>
        <row r="1355">
          <cell r="I1355">
            <v>28.000000000000004</v>
          </cell>
          <cell r="L1355">
            <v>28.000000000000004</v>
          </cell>
        </row>
        <row r="1356">
          <cell r="I1356">
            <v>20</v>
          </cell>
          <cell r="L1356">
            <v>18</v>
          </cell>
        </row>
        <row r="1357">
          <cell r="I1357">
            <v>31</v>
          </cell>
          <cell r="L1357" t="str">
            <v>N/A</v>
          </cell>
        </row>
        <row r="1358">
          <cell r="I1358">
            <v>35</v>
          </cell>
          <cell r="L1358">
            <v>34</v>
          </cell>
        </row>
        <row r="1359">
          <cell r="I1359">
            <v>24</v>
          </cell>
          <cell r="L1359">
            <v>30</v>
          </cell>
        </row>
        <row r="1360">
          <cell r="I1360">
            <v>22</v>
          </cell>
          <cell r="L1360">
            <v>14.000000000000002</v>
          </cell>
        </row>
        <row r="1361">
          <cell r="I1361">
            <v>61</v>
          </cell>
          <cell r="L1361">
            <v>21</v>
          </cell>
        </row>
        <row r="1362">
          <cell r="I1362">
            <v>8</v>
          </cell>
          <cell r="L1362">
            <v>12</v>
          </cell>
        </row>
        <row r="1363">
          <cell r="I1363">
            <v>26</v>
          </cell>
          <cell r="L1363">
            <v>15</v>
          </cell>
        </row>
        <row r="1364">
          <cell r="I1364">
            <v>13</v>
          </cell>
          <cell r="L1364">
            <v>14.000000000000002</v>
          </cell>
        </row>
        <row r="1365">
          <cell r="I1365">
            <v>15</v>
          </cell>
          <cell r="L1365">
            <v>18</v>
          </cell>
        </row>
        <row r="1366">
          <cell r="I1366">
            <v>57.999999999999993</v>
          </cell>
          <cell r="L1366">
            <v>15</v>
          </cell>
        </row>
        <row r="1367">
          <cell r="I1367">
            <v>5</v>
          </cell>
          <cell r="L1367">
            <v>13</v>
          </cell>
        </row>
        <row r="1368">
          <cell r="I1368">
            <v>48</v>
          </cell>
          <cell r="L1368">
            <v>21</v>
          </cell>
        </row>
        <row r="1369">
          <cell r="I1369">
            <v>24</v>
          </cell>
          <cell r="L1369">
            <v>26</v>
          </cell>
        </row>
        <row r="1370">
          <cell r="I1370">
            <v>61</v>
          </cell>
          <cell r="L1370">
            <v>15</v>
          </cell>
        </row>
        <row r="1371">
          <cell r="I1371">
            <v>49</v>
          </cell>
          <cell r="L1371">
            <v>45</v>
          </cell>
        </row>
        <row r="1372">
          <cell r="I1372">
            <v>44</v>
          </cell>
          <cell r="L1372">
            <v>55.000000000000007</v>
          </cell>
        </row>
        <row r="1373">
          <cell r="I1373">
            <v>28.999999999999996</v>
          </cell>
          <cell r="L1373">
            <v>23</v>
          </cell>
        </row>
        <row r="1374">
          <cell r="I1374">
            <v>93</v>
          </cell>
          <cell r="L1374">
            <v>42</v>
          </cell>
        </row>
        <row r="1375">
          <cell r="I1375">
            <v>95</v>
          </cell>
          <cell r="L1375">
            <v>47</v>
          </cell>
        </row>
        <row r="1376">
          <cell r="I1376">
            <v>44</v>
          </cell>
          <cell r="L1376">
            <v>63</v>
          </cell>
        </row>
        <row r="1377">
          <cell r="I1377">
            <v>25</v>
          </cell>
          <cell r="L1377" t="str">
            <v>N/A</v>
          </cell>
        </row>
        <row r="1378">
          <cell r="I1378">
            <v>50</v>
          </cell>
          <cell r="L1378">
            <v>32</v>
          </cell>
        </row>
        <row r="1379">
          <cell r="I1379">
            <v>100</v>
          </cell>
          <cell r="L1379">
            <v>50</v>
          </cell>
        </row>
        <row r="1380">
          <cell r="I1380">
            <v>76</v>
          </cell>
          <cell r="L1380">
            <v>62</v>
          </cell>
        </row>
        <row r="1381">
          <cell r="I1381">
            <v>41</v>
          </cell>
          <cell r="L1381">
            <v>36</v>
          </cell>
        </row>
        <row r="1382">
          <cell r="I1382">
            <v>98</v>
          </cell>
          <cell r="L1382">
            <v>26</v>
          </cell>
        </row>
        <row r="1383">
          <cell r="I1383">
            <v>33</v>
          </cell>
          <cell r="L1383">
            <v>28.999999999999996</v>
          </cell>
        </row>
        <row r="1384">
          <cell r="I1384">
            <v>86</v>
          </cell>
          <cell r="L1384">
            <v>32</v>
          </cell>
        </row>
        <row r="1385">
          <cell r="I1385">
            <v>63</v>
          </cell>
          <cell r="L1385">
            <v>32</v>
          </cell>
        </row>
        <row r="1386">
          <cell r="I1386">
            <v>26</v>
          </cell>
          <cell r="L1386">
            <v>21</v>
          </cell>
        </row>
        <row r="1387">
          <cell r="I1387">
            <v>66</v>
          </cell>
          <cell r="L1387">
            <v>26</v>
          </cell>
        </row>
        <row r="1388">
          <cell r="I1388">
            <v>26</v>
          </cell>
          <cell r="L1388">
            <v>22</v>
          </cell>
        </row>
        <row r="1389">
          <cell r="I1389">
            <v>75</v>
          </cell>
          <cell r="L1389">
            <v>26</v>
          </cell>
        </row>
        <row r="1390">
          <cell r="I1390">
            <v>53</v>
          </cell>
          <cell r="L1390">
            <v>18</v>
          </cell>
        </row>
        <row r="1391">
          <cell r="I1391">
            <v>17</v>
          </cell>
          <cell r="L1391">
            <v>14.000000000000002</v>
          </cell>
        </row>
        <row r="1392">
          <cell r="I1392">
            <v>14.000000000000002</v>
          </cell>
          <cell r="L1392">
            <v>16</v>
          </cell>
        </row>
        <row r="1393">
          <cell r="I1393">
            <v>87</v>
          </cell>
          <cell r="L1393">
            <v>52</v>
          </cell>
        </row>
        <row r="1394">
          <cell r="I1394">
            <v>38</v>
          </cell>
          <cell r="L1394">
            <v>34</v>
          </cell>
        </row>
        <row r="1395">
          <cell r="I1395">
            <v>44</v>
          </cell>
          <cell r="L1395">
            <v>38</v>
          </cell>
        </row>
        <row r="1396">
          <cell r="I1396">
            <v>37</v>
          </cell>
          <cell r="L1396">
            <v>28.000000000000004</v>
          </cell>
        </row>
        <row r="1397">
          <cell r="I1397" t="str">
            <v>N/A</v>
          </cell>
          <cell r="L1397" t="str">
            <v>N/A</v>
          </cell>
        </row>
        <row r="1398">
          <cell r="I1398">
            <v>20</v>
          </cell>
          <cell r="L1398">
            <v>23</v>
          </cell>
        </row>
        <row r="1399">
          <cell r="I1399" t="str">
            <v>N/A</v>
          </cell>
          <cell r="L1399" t="str">
            <v>N/A</v>
          </cell>
        </row>
        <row r="1400">
          <cell r="I1400">
            <v>23</v>
          </cell>
          <cell r="L1400">
            <v>18</v>
          </cell>
        </row>
        <row r="1401">
          <cell r="I1401">
            <v>13</v>
          </cell>
          <cell r="L1401">
            <v>20</v>
          </cell>
        </row>
        <row r="1402">
          <cell r="I1402">
            <v>14.000000000000002</v>
          </cell>
          <cell r="L1402">
            <v>13</v>
          </cell>
        </row>
        <row r="1403">
          <cell r="I1403">
            <v>21</v>
          </cell>
          <cell r="L1403">
            <v>17</v>
          </cell>
        </row>
        <row r="1404">
          <cell r="I1404">
            <v>15</v>
          </cell>
          <cell r="L1404">
            <v>17</v>
          </cell>
        </row>
        <row r="1405">
          <cell r="I1405">
            <v>25</v>
          </cell>
          <cell r="L1405">
            <v>12</v>
          </cell>
        </row>
        <row r="1406">
          <cell r="I1406">
            <v>35</v>
          </cell>
          <cell r="L1406">
            <v>14.000000000000002</v>
          </cell>
        </row>
        <row r="1407">
          <cell r="I1407">
            <v>28.999999999999996</v>
          </cell>
          <cell r="L1407">
            <v>13</v>
          </cell>
        </row>
        <row r="1408">
          <cell r="I1408">
            <v>7.0000000000000009</v>
          </cell>
          <cell r="L1408">
            <v>9</v>
          </cell>
        </row>
        <row r="1409">
          <cell r="I1409">
            <v>94</v>
          </cell>
          <cell r="L1409">
            <v>34</v>
          </cell>
        </row>
        <row r="1410">
          <cell r="I1410">
            <v>53</v>
          </cell>
          <cell r="L1410">
            <v>54</v>
          </cell>
        </row>
        <row r="1411">
          <cell r="I1411">
            <v>70</v>
          </cell>
          <cell r="L1411">
            <v>17</v>
          </cell>
        </row>
        <row r="1412">
          <cell r="I1412">
            <v>70</v>
          </cell>
          <cell r="L1412">
            <v>38</v>
          </cell>
        </row>
        <row r="1413">
          <cell r="I1413">
            <v>49</v>
          </cell>
          <cell r="L1413">
            <v>42</v>
          </cell>
        </row>
        <row r="1414">
          <cell r="I1414">
            <v>54</v>
          </cell>
          <cell r="L1414">
            <v>30</v>
          </cell>
        </row>
        <row r="1415">
          <cell r="I1415">
            <v>34</v>
          </cell>
          <cell r="L1415">
            <v>28.000000000000004</v>
          </cell>
        </row>
        <row r="1416">
          <cell r="I1416">
            <v>52</v>
          </cell>
          <cell r="L1416">
            <v>44</v>
          </cell>
        </row>
        <row r="1417">
          <cell r="I1417">
            <v>57.999999999999993</v>
          </cell>
          <cell r="L1417">
            <v>44</v>
          </cell>
        </row>
        <row r="1418">
          <cell r="I1418">
            <v>69</v>
          </cell>
          <cell r="L1418">
            <v>18</v>
          </cell>
        </row>
        <row r="1419">
          <cell r="I1419">
            <v>90</v>
          </cell>
          <cell r="L1419">
            <v>33</v>
          </cell>
        </row>
        <row r="1420">
          <cell r="I1420">
            <v>37</v>
          </cell>
          <cell r="L1420">
            <v>37</v>
          </cell>
        </row>
        <row r="1421">
          <cell r="I1421">
            <v>85</v>
          </cell>
          <cell r="L1421">
            <v>30</v>
          </cell>
        </row>
        <row r="1422">
          <cell r="I1422">
            <v>52</v>
          </cell>
          <cell r="L1422">
            <v>18</v>
          </cell>
        </row>
        <row r="1423">
          <cell r="I1423">
            <v>83</v>
          </cell>
          <cell r="L1423">
            <v>22</v>
          </cell>
        </row>
        <row r="1424">
          <cell r="I1424">
            <v>45</v>
          </cell>
          <cell r="L1424">
            <v>35</v>
          </cell>
        </row>
        <row r="1425">
          <cell r="I1425">
            <v>30</v>
          </cell>
          <cell r="L1425">
            <v>32</v>
          </cell>
        </row>
        <row r="1426">
          <cell r="I1426">
            <v>32</v>
          </cell>
          <cell r="L1426">
            <v>21</v>
          </cell>
        </row>
        <row r="1427">
          <cell r="I1427">
            <v>32</v>
          </cell>
          <cell r="L1427">
            <v>32</v>
          </cell>
        </row>
        <row r="1428">
          <cell r="I1428">
            <v>27</v>
          </cell>
          <cell r="L1428">
            <v>31</v>
          </cell>
        </row>
        <row r="1429">
          <cell r="I1429">
            <v>23</v>
          </cell>
          <cell r="L1429">
            <v>28.999999999999996</v>
          </cell>
        </row>
        <row r="1430">
          <cell r="I1430">
            <v>18</v>
          </cell>
          <cell r="L1430">
            <v>15</v>
          </cell>
        </row>
        <row r="1431">
          <cell r="I1431">
            <v>19</v>
          </cell>
          <cell r="L1431" t="str">
            <v>N/A</v>
          </cell>
        </row>
        <row r="1432">
          <cell r="I1432">
            <v>53</v>
          </cell>
          <cell r="L1432">
            <v>20</v>
          </cell>
        </row>
        <row r="1433">
          <cell r="I1433">
            <v>71</v>
          </cell>
          <cell r="L1433">
            <v>31</v>
          </cell>
        </row>
        <row r="1434">
          <cell r="I1434">
            <v>24</v>
          </cell>
          <cell r="L1434">
            <v>24</v>
          </cell>
        </row>
        <row r="1435">
          <cell r="I1435">
            <v>7.0000000000000009</v>
          </cell>
          <cell r="L1435" t="str">
            <v>N/A</v>
          </cell>
        </row>
        <row r="1436">
          <cell r="I1436">
            <v>27</v>
          </cell>
          <cell r="L1436">
            <v>21</v>
          </cell>
        </row>
        <row r="1437">
          <cell r="I1437">
            <v>97</v>
          </cell>
          <cell r="L1437">
            <v>21</v>
          </cell>
        </row>
        <row r="1438">
          <cell r="I1438">
            <v>20</v>
          </cell>
          <cell r="L1438">
            <v>18</v>
          </cell>
        </row>
        <row r="1439">
          <cell r="I1439">
            <v>44</v>
          </cell>
          <cell r="L1439">
            <v>21</v>
          </cell>
        </row>
        <row r="1440">
          <cell r="I1440">
            <v>12</v>
          </cell>
          <cell r="L1440">
            <v>14.000000000000002</v>
          </cell>
        </row>
        <row r="1441">
          <cell r="I1441">
            <v>25</v>
          </cell>
          <cell r="L1441">
            <v>11</v>
          </cell>
        </row>
        <row r="1442">
          <cell r="I1442">
            <v>30</v>
          </cell>
          <cell r="L1442">
            <v>10</v>
          </cell>
        </row>
        <row r="1443">
          <cell r="I1443">
            <v>28.000000000000004</v>
          </cell>
          <cell r="L1443">
            <v>28.999999999999996</v>
          </cell>
        </row>
        <row r="1444">
          <cell r="I1444">
            <v>12</v>
          </cell>
          <cell r="L1444">
            <v>10</v>
          </cell>
        </row>
        <row r="1445">
          <cell r="I1445">
            <v>25</v>
          </cell>
          <cell r="L1445">
            <v>27</v>
          </cell>
        </row>
        <row r="1446">
          <cell r="I1446">
            <v>56.000000000000007</v>
          </cell>
          <cell r="L1446">
            <v>21</v>
          </cell>
        </row>
        <row r="1447">
          <cell r="I1447">
            <v>71</v>
          </cell>
          <cell r="L1447">
            <v>25</v>
          </cell>
        </row>
        <row r="1448">
          <cell r="I1448">
            <v>20</v>
          </cell>
          <cell r="L1448">
            <v>17</v>
          </cell>
        </row>
        <row r="1449">
          <cell r="I1449">
            <v>56.000000000000007</v>
          </cell>
          <cell r="L1449">
            <v>28.999999999999996</v>
          </cell>
        </row>
        <row r="1450">
          <cell r="I1450">
            <v>46</v>
          </cell>
          <cell r="L1450">
            <v>12</v>
          </cell>
        </row>
        <row r="1451">
          <cell r="I1451">
            <v>28.999999999999996</v>
          </cell>
          <cell r="L1451">
            <v>22</v>
          </cell>
        </row>
        <row r="1452">
          <cell r="I1452">
            <v>11</v>
          </cell>
          <cell r="L1452">
            <v>13</v>
          </cell>
        </row>
        <row r="1453">
          <cell r="I1453">
            <v>57.999999999999993</v>
          </cell>
          <cell r="L1453">
            <v>25</v>
          </cell>
        </row>
        <row r="1454">
          <cell r="I1454">
            <v>10</v>
          </cell>
          <cell r="L1454">
            <v>11</v>
          </cell>
        </row>
        <row r="1455">
          <cell r="I1455">
            <v>14.000000000000002</v>
          </cell>
          <cell r="L1455">
            <v>13</v>
          </cell>
        </row>
        <row r="1456">
          <cell r="I1456">
            <v>11</v>
          </cell>
          <cell r="L1456">
            <v>11</v>
          </cell>
        </row>
        <row r="1457">
          <cell r="I1457">
            <v>9</v>
          </cell>
          <cell r="L1457">
            <v>9</v>
          </cell>
        </row>
        <row r="1458">
          <cell r="I1458">
            <v>19</v>
          </cell>
          <cell r="L1458">
            <v>10</v>
          </cell>
        </row>
        <row r="1459">
          <cell r="I1459">
            <v>11</v>
          </cell>
          <cell r="L1459">
            <v>8</v>
          </cell>
        </row>
        <row r="1460">
          <cell r="I1460">
            <v>48</v>
          </cell>
          <cell r="L1460">
            <v>45</v>
          </cell>
        </row>
        <row r="1461">
          <cell r="I1461">
            <v>56.000000000000007</v>
          </cell>
          <cell r="L1461">
            <v>49</v>
          </cell>
        </row>
        <row r="1462">
          <cell r="I1462">
            <v>46</v>
          </cell>
          <cell r="L1462">
            <v>56.999999999999993</v>
          </cell>
        </row>
        <row r="1463">
          <cell r="I1463">
            <v>37</v>
          </cell>
          <cell r="L1463" t="str">
            <v>N/A</v>
          </cell>
        </row>
        <row r="1464">
          <cell r="I1464">
            <v>83</v>
          </cell>
          <cell r="L1464">
            <v>53</v>
          </cell>
        </row>
        <row r="1465">
          <cell r="I1465" t="str">
            <v>N/A</v>
          </cell>
          <cell r="L1465" t="str">
            <v>N/A</v>
          </cell>
        </row>
        <row r="1466">
          <cell r="I1466">
            <v>63</v>
          </cell>
          <cell r="L1466">
            <v>34</v>
          </cell>
        </row>
        <row r="1467">
          <cell r="I1467">
            <v>63</v>
          </cell>
          <cell r="L1467" t="str">
            <v>N/A</v>
          </cell>
        </row>
        <row r="1468">
          <cell r="I1468">
            <v>64</v>
          </cell>
          <cell r="L1468">
            <v>38</v>
          </cell>
        </row>
        <row r="1469">
          <cell r="I1469">
            <v>93</v>
          </cell>
          <cell r="L1469">
            <v>42</v>
          </cell>
        </row>
        <row r="1470">
          <cell r="I1470" t="str">
            <v>N/A</v>
          </cell>
          <cell r="L1470" t="str">
            <v>N/A</v>
          </cell>
        </row>
        <row r="1471">
          <cell r="I1471" t="str">
            <v>N/A</v>
          </cell>
          <cell r="L1471" t="str">
            <v>N/A</v>
          </cell>
        </row>
        <row r="1472">
          <cell r="I1472" t="str">
            <v>N/A</v>
          </cell>
          <cell r="L1472" t="str">
            <v>N/A</v>
          </cell>
        </row>
        <row r="1473">
          <cell r="I1473">
            <v>66</v>
          </cell>
          <cell r="L1473">
            <v>32</v>
          </cell>
        </row>
        <row r="1474">
          <cell r="I1474">
            <v>56.000000000000007</v>
          </cell>
          <cell r="L1474">
            <v>51</v>
          </cell>
        </row>
        <row r="1475">
          <cell r="I1475">
            <v>50</v>
          </cell>
          <cell r="L1475">
            <v>36</v>
          </cell>
        </row>
        <row r="1476">
          <cell r="I1476">
            <v>94</v>
          </cell>
          <cell r="L1476">
            <v>28.999999999999996</v>
          </cell>
        </row>
        <row r="1477">
          <cell r="I1477">
            <v>81</v>
          </cell>
          <cell r="L1477">
            <v>31</v>
          </cell>
        </row>
        <row r="1478">
          <cell r="I1478">
            <v>60</v>
          </cell>
          <cell r="L1478">
            <v>22</v>
          </cell>
        </row>
        <row r="1479">
          <cell r="I1479" t="str">
            <v>N/A</v>
          </cell>
          <cell r="L1479" t="str">
            <v>N/A</v>
          </cell>
        </row>
        <row r="1480">
          <cell r="I1480">
            <v>83</v>
          </cell>
          <cell r="L1480">
            <v>38</v>
          </cell>
        </row>
        <row r="1481">
          <cell r="I1481">
            <v>72</v>
          </cell>
          <cell r="L1481">
            <v>37</v>
          </cell>
        </row>
        <row r="1482">
          <cell r="I1482">
            <v>67</v>
          </cell>
          <cell r="L1482">
            <v>22</v>
          </cell>
        </row>
        <row r="1483">
          <cell r="I1483">
            <v>59</v>
          </cell>
          <cell r="L1483">
            <v>23</v>
          </cell>
        </row>
        <row r="1484">
          <cell r="I1484">
            <v>13</v>
          </cell>
          <cell r="L1484">
            <v>20</v>
          </cell>
        </row>
        <row r="1485">
          <cell r="I1485">
            <v>53</v>
          </cell>
          <cell r="L1485">
            <v>40</v>
          </cell>
        </row>
        <row r="1486">
          <cell r="I1486">
            <v>15</v>
          </cell>
          <cell r="L1486">
            <v>20</v>
          </cell>
        </row>
        <row r="1487">
          <cell r="I1487">
            <v>59</v>
          </cell>
          <cell r="L1487">
            <v>46</v>
          </cell>
        </row>
        <row r="1488">
          <cell r="I1488">
            <v>14.000000000000002</v>
          </cell>
          <cell r="L1488">
            <v>17</v>
          </cell>
        </row>
        <row r="1489">
          <cell r="I1489">
            <v>24</v>
          </cell>
          <cell r="L1489" t="str">
            <v>N/A</v>
          </cell>
        </row>
        <row r="1490">
          <cell r="I1490">
            <v>18</v>
          </cell>
          <cell r="L1490">
            <v>13</v>
          </cell>
        </row>
        <row r="1491">
          <cell r="I1491">
            <v>76</v>
          </cell>
          <cell r="L1491">
            <v>19</v>
          </cell>
        </row>
        <row r="1492">
          <cell r="I1492">
            <v>62</v>
          </cell>
          <cell r="L1492" t="str">
            <v>N/A</v>
          </cell>
        </row>
        <row r="1493">
          <cell r="I1493">
            <v>51</v>
          </cell>
          <cell r="L1493">
            <v>39</v>
          </cell>
        </row>
        <row r="1494">
          <cell r="I1494">
            <v>24</v>
          </cell>
          <cell r="L1494">
            <v>14.000000000000002</v>
          </cell>
        </row>
        <row r="1495">
          <cell r="I1495">
            <v>14.000000000000002</v>
          </cell>
          <cell r="L1495">
            <v>11</v>
          </cell>
        </row>
        <row r="1496">
          <cell r="I1496">
            <v>27</v>
          </cell>
          <cell r="L1496" t="str">
            <v>N/A</v>
          </cell>
        </row>
        <row r="1497">
          <cell r="I1497">
            <v>31</v>
          </cell>
          <cell r="L1497">
            <v>35</v>
          </cell>
        </row>
        <row r="1498">
          <cell r="I1498">
            <v>15</v>
          </cell>
          <cell r="L1498">
            <v>15</v>
          </cell>
        </row>
        <row r="1499">
          <cell r="I1499" t="str">
            <v>N/A</v>
          </cell>
          <cell r="L1499" t="str">
            <v>N/A</v>
          </cell>
        </row>
        <row r="1500">
          <cell r="I1500">
            <v>32</v>
          </cell>
          <cell r="L1500" t="str">
            <v>N/A</v>
          </cell>
        </row>
        <row r="1501">
          <cell r="I1501">
            <v>45</v>
          </cell>
          <cell r="L1501">
            <v>15</v>
          </cell>
        </row>
        <row r="1502">
          <cell r="I1502">
            <v>22</v>
          </cell>
          <cell r="L1502">
            <v>17</v>
          </cell>
        </row>
        <row r="1503">
          <cell r="I1503">
            <v>79</v>
          </cell>
          <cell r="L1503" t="str">
            <v>N/A</v>
          </cell>
        </row>
        <row r="1504">
          <cell r="I1504">
            <v>18</v>
          </cell>
          <cell r="L1504" t="str">
            <v>N/A</v>
          </cell>
        </row>
        <row r="1505">
          <cell r="I1505">
            <v>45</v>
          </cell>
          <cell r="L1505">
            <v>31</v>
          </cell>
        </row>
        <row r="1506">
          <cell r="I1506">
            <v>15</v>
          </cell>
          <cell r="L1506">
            <v>13</v>
          </cell>
        </row>
        <row r="1507">
          <cell r="I1507">
            <v>93</v>
          </cell>
          <cell r="L1507">
            <v>26</v>
          </cell>
        </row>
        <row r="1508">
          <cell r="I1508">
            <v>64</v>
          </cell>
          <cell r="L1508">
            <v>26</v>
          </cell>
        </row>
        <row r="1509">
          <cell r="I1509">
            <v>28.999999999999996</v>
          </cell>
          <cell r="L1509">
            <v>15</v>
          </cell>
        </row>
        <row r="1510">
          <cell r="I1510">
            <v>15</v>
          </cell>
          <cell r="L1510">
            <v>10</v>
          </cell>
        </row>
        <row r="1511">
          <cell r="I1511">
            <v>28.000000000000004</v>
          </cell>
          <cell r="L1511">
            <v>20</v>
          </cell>
        </row>
        <row r="1512">
          <cell r="I1512">
            <v>17</v>
          </cell>
          <cell r="L1512">
            <v>12</v>
          </cell>
        </row>
        <row r="1513">
          <cell r="I1513">
            <v>17</v>
          </cell>
          <cell r="L1513">
            <v>23</v>
          </cell>
        </row>
        <row r="1514">
          <cell r="I1514">
            <v>28.000000000000004</v>
          </cell>
          <cell r="L1514" t="str">
            <v>N/A</v>
          </cell>
        </row>
        <row r="1515">
          <cell r="I1515">
            <v>60</v>
          </cell>
          <cell r="L1515">
            <v>28.000000000000004</v>
          </cell>
        </row>
        <row r="1516">
          <cell r="I1516">
            <v>9</v>
          </cell>
          <cell r="L1516">
            <v>12</v>
          </cell>
        </row>
        <row r="1517">
          <cell r="I1517">
            <v>47</v>
          </cell>
          <cell r="L1517">
            <v>15</v>
          </cell>
        </row>
        <row r="1518">
          <cell r="I1518">
            <v>83</v>
          </cell>
          <cell r="L1518">
            <v>21</v>
          </cell>
        </row>
        <row r="1519">
          <cell r="I1519">
            <v>66</v>
          </cell>
          <cell r="L1519">
            <v>26</v>
          </cell>
        </row>
        <row r="1520">
          <cell r="I1520">
            <v>38</v>
          </cell>
          <cell r="L1520">
            <v>19</v>
          </cell>
        </row>
        <row r="1521">
          <cell r="I1521">
            <v>84</v>
          </cell>
          <cell r="L1521">
            <v>30</v>
          </cell>
        </row>
        <row r="1522">
          <cell r="I1522">
            <v>18</v>
          </cell>
          <cell r="L1522">
            <v>15</v>
          </cell>
        </row>
        <row r="1523">
          <cell r="I1523">
            <v>16</v>
          </cell>
          <cell r="L1523">
            <v>11</v>
          </cell>
        </row>
        <row r="1524">
          <cell r="I1524">
            <v>27</v>
          </cell>
          <cell r="L1524">
            <v>19</v>
          </cell>
        </row>
        <row r="1525">
          <cell r="I1525">
            <v>20</v>
          </cell>
          <cell r="L1525">
            <v>19</v>
          </cell>
        </row>
        <row r="1526">
          <cell r="I1526" t="str">
            <v>N/A</v>
          </cell>
          <cell r="L1526" t="str">
            <v>N/A</v>
          </cell>
        </row>
        <row r="1527">
          <cell r="I1527" t="str">
            <v>N/A</v>
          </cell>
          <cell r="L1527" t="str">
            <v>N/A</v>
          </cell>
        </row>
        <row r="1528">
          <cell r="I1528">
            <v>53</v>
          </cell>
          <cell r="L1528" t="str">
            <v>N/A</v>
          </cell>
        </row>
        <row r="1529">
          <cell r="I1529">
            <v>11</v>
          </cell>
          <cell r="L1529" t="str">
            <v>N/A</v>
          </cell>
        </row>
        <row r="1530">
          <cell r="I1530">
            <v>7.0000000000000009</v>
          </cell>
          <cell r="L1530" t="str">
            <v>N/A</v>
          </cell>
        </row>
        <row r="1531">
          <cell r="I1531">
            <v>80</v>
          </cell>
          <cell r="L1531">
            <v>32</v>
          </cell>
        </row>
        <row r="1532">
          <cell r="I1532">
            <v>100</v>
          </cell>
          <cell r="L1532">
            <v>19</v>
          </cell>
        </row>
        <row r="1533">
          <cell r="I1533">
            <v>47</v>
          </cell>
          <cell r="L1533">
            <v>21</v>
          </cell>
        </row>
        <row r="1534">
          <cell r="I1534">
            <v>41</v>
          </cell>
          <cell r="L1534">
            <v>22</v>
          </cell>
        </row>
        <row r="1535">
          <cell r="I1535">
            <v>9</v>
          </cell>
          <cell r="L1535">
            <v>16</v>
          </cell>
        </row>
        <row r="1536">
          <cell r="I1536">
            <v>25</v>
          </cell>
          <cell r="L1536">
            <v>16</v>
          </cell>
        </row>
        <row r="1537">
          <cell r="I1537">
            <v>93</v>
          </cell>
          <cell r="L1537">
            <v>21</v>
          </cell>
        </row>
        <row r="1538">
          <cell r="I1538">
            <v>25</v>
          </cell>
          <cell r="L1538">
            <v>13</v>
          </cell>
        </row>
        <row r="1539">
          <cell r="I1539">
            <v>10</v>
          </cell>
          <cell r="L1539">
            <v>13</v>
          </cell>
        </row>
        <row r="1540">
          <cell r="I1540">
            <v>30</v>
          </cell>
          <cell r="L1540">
            <v>17</v>
          </cell>
        </row>
        <row r="1541">
          <cell r="I1541">
            <v>31</v>
          </cell>
          <cell r="L1541">
            <v>19</v>
          </cell>
        </row>
        <row r="1542">
          <cell r="I1542">
            <v>41</v>
          </cell>
          <cell r="L1542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 2009"/>
      <sheetName val="Salaries 2009"/>
      <sheetName val="Reported Expenses 2009"/>
      <sheetName val="Data 2009"/>
      <sheetName val="Enrollment"/>
      <sheetName val="2009 Expense Data"/>
      <sheetName val="GRAPHS"/>
      <sheetName val="08_09Progress Report Results"/>
    </sheetNames>
    <sheetDataSet>
      <sheetData sheetId="0"/>
      <sheetData sheetId="1"/>
      <sheetData sheetId="2">
        <row r="3">
          <cell r="A3" t="str">
            <v>Achievement First Brownsville Charter School</v>
          </cell>
          <cell r="B3">
            <v>184</v>
          </cell>
          <cell r="C3">
            <v>2511587</v>
          </cell>
        </row>
        <row r="4">
          <cell r="A4" t="str">
            <v>Achievement First Bushwick Charter School</v>
          </cell>
          <cell r="B4">
            <v>545</v>
          </cell>
          <cell r="C4">
            <v>6594554</v>
          </cell>
        </row>
        <row r="5">
          <cell r="A5" t="str">
            <v>Achievement First Crown Heights Charter School</v>
          </cell>
          <cell r="B5">
            <v>752</v>
          </cell>
          <cell r="C5">
            <v>9378062</v>
          </cell>
        </row>
        <row r="6">
          <cell r="A6" t="str">
            <v>Achievement First East New York Charter School</v>
          </cell>
          <cell r="B6">
            <v>420</v>
          </cell>
          <cell r="C6">
            <v>4770327</v>
          </cell>
        </row>
        <row r="7">
          <cell r="A7" t="str">
            <v>Achievement First Endeavor Charter School</v>
          </cell>
          <cell r="B7">
            <v>259</v>
          </cell>
          <cell r="C7">
            <v>3470305</v>
          </cell>
        </row>
        <row r="8">
          <cell r="A8" t="str">
            <v>Amber Charter School</v>
          </cell>
          <cell r="B8">
            <v>359</v>
          </cell>
          <cell r="C8">
            <v>5437994</v>
          </cell>
        </row>
        <row r="9">
          <cell r="A9" t="str">
            <v>Bedford Stuyvesant Collegiate Charter School</v>
          </cell>
          <cell r="B9">
            <v>77</v>
          </cell>
          <cell r="C9">
            <v>1325676</v>
          </cell>
        </row>
        <row r="10">
          <cell r="A10" t="str">
            <v>Beginning with Children Charter School</v>
          </cell>
          <cell r="B10">
            <v>451</v>
          </cell>
          <cell r="C10">
            <v>5569087</v>
          </cell>
        </row>
        <row r="11">
          <cell r="A11" t="str">
            <v>Bronx Academy of Promise Charter School</v>
          </cell>
          <cell r="B11">
            <v>178</v>
          </cell>
          <cell r="C11">
            <v>2519581</v>
          </cell>
        </row>
        <row r="12">
          <cell r="A12" t="str">
            <v>Bronx Charter School for Better Learning</v>
          </cell>
          <cell r="B12">
            <v>344</v>
          </cell>
          <cell r="C12">
            <v>4077234</v>
          </cell>
        </row>
        <row r="13">
          <cell r="A13" t="str">
            <v>Bronx Charter School For Children</v>
          </cell>
          <cell r="B13">
            <v>392</v>
          </cell>
          <cell r="C13">
            <v>5600148</v>
          </cell>
        </row>
        <row r="14">
          <cell r="A14" t="str">
            <v>Bronx Charter School for Excellence</v>
          </cell>
          <cell r="B14">
            <v>298</v>
          </cell>
          <cell r="C14">
            <v>4199171</v>
          </cell>
        </row>
        <row r="15">
          <cell r="A15" t="str">
            <v>Bronx Charter School for the Arts</v>
          </cell>
          <cell r="B15">
            <v>293</v>
          </cell>
          <cell r="C15">
            <v>4569858</v>
          </cell>
        </row>
        <row r="16">
          <cell r="A16" t="str">
            <v>Bronx Community Charter School</v>
          </cell>
          <cell r="B16">
            <v>102</v>
          </cell>
          <cell r="C16">
            <v>1753140</v>
          </cell>
        </row>
        <row r="17">
          <cell r="A17" t="str">
            <v>Bronx Global Learning Institute for Girls</v>
          </cell>
          <cell r="B17">
            <v>102</v>
          </cell>
          <cell r="C17">
            <v>1682689</v>
          </cell>
        </row>
        <row r="18">
          <cell r="A18" t="str">
            <v>Bronx Lighthouse Charter School</v>
          </cell>
          <cell r="B18">
            <v>374</v>
          </cell>
          <cell r="C18">
            <v>5389102</v>
          </cell>
        </row>
        <row r="19">
          <cell r="A19" t="str">
            <v>Bronx Preparatory Charter School</v>
          </cell>
          <cell r="B19">
            <v>638</v>
          </cell>
          <cell r="C19">
            <v>10003131</v>
          </cell>
        </row>
        <row r="20">
          <cell r="A20" t="str">
            <v>Brooklyn Ascend Charter School</v>
          </cell>
          <cell r="B20">
            <v>213</v>
          </cell>
          <cell r="C20">
            <v>3338691</v>
          </cell>
        </row>
        <row r="21">
          <cell r="A21" t="str">
            <v>Brooklyn Charter School</v>
          </cell>
          <cell r="B21">
            <v>241</v>
          </cell>
          <cell r="C21">
            <v>3284670</v>
          </cell>
        </row>
        <row r="22">
          <cell r="A22" t="str">
            <v>Brooklyn Excelsior Charter School</v>
          </cell>
          <cell r="B22">
            <v>711</v>
          </cell>
          <cell r="C22">
            <v>9671210</v>
          </cell>
        </row>
        <row r="23">
          <cell r="A23" t="str">
            <v>Carl C. Icahn Charter School</v>
          </cell>
          <cell r="B23">
            <v>314</v>
          </cell>
          <cell r="C23">
            <v>4741915</v>
          </cell>
        </row>
        <row r="24">
          <cell r="A24" t="str">
            <v>Carl C. Icahn Charter School Bronx North (Icahn 2)</v>
          </cell>
          <cell r="B24">
            <v>146</v>
          </cell>
          <cell r="C24">
            <v>2049618</v>
          </cell>
        </row>
        <row r="25">
          <cell r="A25" t="str">
            <v>Carl C. Icahn Charter School Bronx South (Icahn 3)</v>
          </cell>
          <cell r="B25">
            <v>104</v>
          </cell>
          <cell r="C25">
            <v>1479732</v>
          </cell>
        </row>
        <row r="26">
          <cell r="A26" t="str">
            <v>Community Partnership Charter School</v>
          </cell>
          <cell r="B26">
            <v>290</v>
          </cell>
          <cell r="C26">
            <v>3722495</v>
          </cell>
        </row>
        <row r="27">
          <cell r="A27" t="str">
            <v>Community Roots Charter School</v>
          </cell>
          <cell r="B27">
            <v>201</v>
          </cell>
          <cell r="C27">
            <v>2689209</v>
          </cell>
        </row>
        <row r="28">
          <cell r="A28" t="str">
            <v>Democracy Prep Charter School</v>
          </cell>
          <cell r="B28">
            <v>324</v>
          </cell>
          <cell r="C28">
            <v>5557389</v>
          </cell>
        </row>
        <row r="29">
          <cell r="A29" t="str">
            <v>Dream Charter School</v>
          </cell>
          <cell r="B29">
            <v>99</v>
          </cell>
          <cell r="C29">
            <v>2085907</v>
          </cell>
        </row>
        <row r="30">
          <cell r="A30" t="str">
            <v>East New York Preparatory Charter School</v>
          </cell>
          <cell r="B30">
            <v>186</v>
          </cell>
          <cell r="C30">
            <v>2066380</v>
          </cell>
        </row>
        <row r="31">
          <cell r="A31" t="str">
            <v>Excellence Charter School of Bedford Stuyvesant</v>
          </cell>
          <cell r="B31">
            <v>290</v>
          </cell>
          <cell r="C31">
            <v>4576848</v>
          </cell>
        </row>
        <row r="32">
          <cell r="A32" t="str">
            <v>Explore Charter School</v>
          </cell>
          <cell r="B32">
            <v>436</v>
          </cell>
          <cell r="C32">
            <v>5886355</v>
          </cell>
        </row>
        <row r="33">
          <cell r="A33" t="str">
            <v>Family Life Charter School</v>
          </cell>
          <cell r="B33">
            <v>290</v>
          </cell>
          <cell r="C33">
            <v>4520762</v>
          </cell>
        </row>
        <row r="34">
          <cell r="A34" t="str">
            <v>Future Leaders Institute Charter School</v>
          </cell>
          <cell r="B34">
            <v>328</v>
          </cell>
          <cell r="C34">
            <v>4834996</v>
          </cell>
        </row>
        <row r="35">
          <cell r="A35" t="str">
            <v>Girls Preparatory Charter School of New York</v>
          </cell>
          <cell r="B35">
            <v>220</v>
          </cell>
          <cell r="C35">
            <v>3376751</v>
          </cell>
        </row>
        <row r="36">
          <cell r="A36" t="str">
            <v>Grand Concourse Charter School</v>
          </cell>
          <cell r="B36">
            <v>382</v>
          </cell>
          <cell r="C36">
            <v>5021671</v>
          </cell>
        </row>
        <row r="37">
          <cell r="A37" t="str">
            <v>Green Dot Charter School</v>
          </cell>
          <cell r="B37">
            <v>122</v>
          </cell>
          <cell r="C37">
            <v>1762494</v>
          </cell>
        </row>
        <row r="38">
          <cell r="A38" t="str">
            <v>Harlem Children's Zone/Promise Academy Charter School</v>
          </cell>
          <cell r="B38">
            <v>685</v>
          </cell>
          <cell r="C38">
            <v>11867087</v>
          </cell>
        </row>
        <row r="39">
          <cell r="A39" t="str">
            <v>Harlem Children's Zone/Promise Academy II</v>
          </cell>
          <cell r="B39">
            <v>297</v>
          </cell>
          <cell r="C39">
            <v>4558767</v>
          </cell>
        </row>
        <row r="40">
          <cell r="A40" t="str">
            <v>Harlem Day Charter School</v>
          </cell>
          <cell r="B40">
            <v>258</v>
          </cell>
          <cell r="C40">
            <v>5419978</v>
          </cell>
        </row>
        <row r="41">
          <cell r="A41" t="str">
            <v>Harlem Link Charter School</v>
          </cell>
          <cell r="B41">
            <v>276</v>
          </cell>
          <cell r="C41">
            <v>3754649</v>
          </cell>
        </row>
        <row r="42">
          <cell r="A42" t="str">
            <v>Harlem Success Academy 1 Charter School</v>
          </cell>
          <cell r="B42">
            <v>405</v>
          </cell>
          <cell r="C42">
            <v>4920971</v>
          </cell>
        </row>
        <row r="43">
          <cell r="A43" t="str">
            <v xml:space="preserve">Harlem Success Academy 2 Charter School </v>
          </cell>
          <cell r="B43">
            <v>193</v>
          </cell>
          <cell r="C43">
            <v>2657228</v>
          </cell>
        </row>
        <row r="44">
          <cell r="A44" t="str">
            <v xml:space="preserve">Harlem Success Academy 3 Charter School </v>
          </cell>
          <cell r="B44">
            <v>193</v>
          </cell>
          <cell r="C44">
            <v>2706414</v>
          </cell>
        </row>
        <row r="45">
          <cell r="A45" t="str">
            <v xml:space="preserve">Harlem Success Academy 4 Charter School </v>
          </cell>
          <cell r="B45">
            <v>179</v>
          </cell>
          <cell r="C45">
            <v>2629103</v>
          </cell>
        </row>
        <row r="46">
          <cell r="A46" t="str">
            <v>Harlem Village Academy Charter School</v>
          </cell>
          <cell r="B46">
            <v>281</v>
          </cell>
          <cell r="C46">
            <v>3723326</v>
          </cell>
        </row>
        <row r="47">
          <cell r="A47" t="str">
            <v>Harlem Village Leadership Academy Charter School</v>
          </cell>
          <cell r="B47">
            <v>209</v>
          </cell>
          <cell r="C47">
            <v>2669503</v>
          </cell>
        </row>
        <row r="48">
          <cell r="A48" t="str">
            <v>Harriet Tubman Charter School</v>
          </cell>
          <cell r="B48">
            <v>461</v>
          </cell>
          <cell r="C48">
            <v>5443087</v>
          </cell>
        </row>
        <row r="49">
          <cell r="A49" t="str">
            <v>Hellenic Classical Charter School</v>
          </cell>
          <cell r="B49">
            <v>308</v>
          </cell>
          <cell r="C49">
            <v>3951325</v>
          </cell>
        </row>
        <row r="50">
          <cell r="A50" t="str">
            <v>Hyde Leadership Charter School</v>
          </cell>
          <cell r="B50">
            <v>470</v>
          </cell>
          <cell r="C50">
            <v>5941534</v>
          </cell>
        </row>
        <row r="51">
          <cell r="A51" t="str">
            <v>International Leadership Charter School</v>
          </cell>
          <cell r="B51">
            <v>243</v>
          </cell>
          <cell r="C51">
            <v>3317417</v>
          </cell>
        </row>
        <row r="52">
          <cell r="A52" t="str">
            <v>John V. Lindsay Wildcat Academy Charter School</v>
          </cell>
          <cell r="B52">
            <v>481</v>
          </cell>
          <cell r="C52">
            <v>7724043</v>
          </cell>
        </row>
        <row r="53">
          <cell r="A53" t="str">
            <v>Kings Collegiate Charter School</v>
          </cell>
          <cell r="B53">
            <v>136</v>
          </cell>
          <cell r="C53">
            <v>1967092</v>
          </cell>
        </row>
        <row r="54">
          <cell r="A54" t="str">
            <v>KIPP AMP Academy Charter School</v>
          </cell>
          <cell r="B54">
            <v>274</v>
          </cell>
          <cell r="C54">
            <v>3426755</v>
          </cell>
        </row>
        <row r="55">
          <cell r="A55" t="str">
            <v>KIPP Infinity Charter School</v>
          </cell>
          <cell r="B55">
            <v>274</v>
          </cell>
          <cell r="C55">
            <v>3844492</v>
          </cell>
        </row>
        <row r="56">
          <cell r="A56" t="str">
            <v>KIPP STAR College Prep Charter School</v>
          </cell>
          <cell r="B56">
            <v>263</v>
          </cell>
          <cell r="C56">
            <v>3675750</v>
          </cell>
        </row>
        <row r="57">
          <cell r="A57" t="str">
            <v>La Cima Charter School</v>
          </cell>
          <cell r="B57">
            <v>135</v>
          </cell>
          <cell r="C57">
            <v>1618478</v>
          </cell>
        </row>
        <row r="58">
          <cell r="A58" t="str">
            <v>Leadership Preparatory Charter School</v>
          </cell>
          <cell r="B58">
            <v>260</v>
          </cell>
          <cell r="C58">
            <v>4054682</v>
          </cell>
        </row>
        <row r="59">
          <cell r="A59" t="str">
            <v>Manhattan Charter School</v>
          </cell>
          <cell r="B59">
            <v>198</v>
          </cell>
          <cell r="C59">
            <v>2330218</v>
          </cell>
        </row>
        <row r="60">
          <cell r="A60" t="str">
            <v>Merrick Academy/Queens Public Charter School</v>
          </cell>
          <cell r="B60">
            <v>497</v>
          </cell>
          <cell r="C60">
            <v>6519011</v>
          </cell>
        </row>
        <row r="61">
          <cell r="A61" t="str">
            <v>Mott Haven Academy Charter School</v>
          </cell>
          <cell r="B61">
            <v>92</v>
          </cell>
          <cell r="C61">
            <v>1587904</v>
          </cell>
        </row>
        <row r="62">
          <cell r="A62" t="str">
            <v>New Heights Academy Charter School</v>
          </cell>
          <cell r="B62">
            <v>467</v>
          </cell>
          <cell r="C62">
            <v>6430546</v>
          </cell>
        </row>
        <row r="63">
          <cell r="A63" t="str">
            <v>NYC Charter High School for Architecture, Engineering, and Construction Industries</v>
          </cell>
          <cell r="B63">
            <v>118</v>
          </cell>
          <cell r="C63">
            <v>1845682</v>
          </cell>
        </row>
        <row r="64">
          <cell r="A64" t="str">
            <v>Opportunity Charter School</v>
          </cell>
          <cell r="B64">
            <v>334</v>
          </cell>
          <cell r="C64">
            <v>9299895</v>
          </cell>
        </row>
        <row r="65">
          <cell r="A65" t="str">
            <v>Our World Neighborhood Charter School</v>
          </cell>
          <cell r="B65">
            <v>705</v>
          </cell>
          <cell r="C65">
            <v>8767248</v>
          </cell>
        </row>
        <row r="66">
          <cell r="A66" t="str">
            <v>PAVE Academy Charter School</v>
          </cell>
          <cell r="B66">
            <v>93</v>
          </cell>
          <cell r="C66">
            <v>1886515</v>
          </cell>
        </row>
        <row r="67">
          <cell r="A67" t="str">
            <v>Peninsula Preparatory Academy Charter School</v>
          </cell>
          <cell r="B67">
            <v>305</v>
          </cell>
          <cell r="C67">
            <v>4737509</v>
          </cell>
        </row>
        <row r="68">
          <cell r="A68" t="str">
            <v>Renaissance Charter School</v>
          </cell>
          <cell r="B68">
            <v>524</v>
          </cell>
          <cell r="C68">
            <v>7666467</v>
          </cell>
        </row>
        <row r="69">
          <cell r="A69" t="str">
            <v>Ross Global Academy Charter School</v>
          </cell>
          <cell r="B69">
            <v>312</v>
          </cell>
          <cell r="C69">
            <v>4372141</v>
          </cell>
        </row>
        <row r="70">
          <cell r="A70" t="str">
            <v>Sisulu Walker Children's Academy Charter School</v>
          </cell>
          <cell r="B70">
            <v>257</v>
          </cell>
          <cell r="C70">
            <v>3593214</v>
          </cell>
        </row>
        <row r="71">
          <cell r="A71" t="str">
            <v>South Bronx Charter School for International Cultures and the Arts</v>
          </cell>
          <cell r="B71">
            <v>322</v>
          </cell>
          <cell r="C71">
            <v>5313136</v>
          </cell>
        </row>
        <row r="72">
          <cell r="A72" t="str">
            <v>South Bronx Classical Charter School</v>
          </cell>
          <cell r="B72">
            <v>234</v>
          </cell>
          <cell r="C72">
            <v>2487606</v>
          </cell>
        </row>
        <row r="73">
          <cell r="A73" t="str">
            <v>St. Hope Leadership Academy Charter School</v>
          </cell>
          <cell r="B73">
            <v>146</v>
          </cell>
          <cell r="C73">
            <v>2129555</v>
          </cell>
        </row>
        <row r="74">
          <cell r="A74" t="str">
            <v>UFT Charter School</v>
          </cell>
          <cell r="B74">
            <v>713</v>
          </cell>
          <cell r="C74">
            <v>10439777</v>
          </cell>
        </row>
        <row r="75">
          <cell r="A75" t="str">
            <v>Voice Charter School</v>
          </cell>
          <cell r="B75">
            <v>92</v>
          </cell>
          <cell r="C75">
            <v>1643241</v>
          </cell>
        </row>
        <row r="76">
          <cell r="A76" t="str">
            <v>Williamsburg Charter High School</v>
          </cell>
          <cell r="B76">
            <v>636</v>
          </cell>
          <cell r="C76">
            <v>9984340</v>
          </cell>
        </row>
        <row r="77">
          <cell r="A77" t="str">
            <v>Williamsburg Collegiate Charter School</v>
          </cell>
          <cell r="B77">
            <v>246</v>
          </cell>
          <cell r="C77">
            <v>3499870</v>
          </cell>
        </row>
      </sheetData>
      <sheetData sheetId="3">
        <row r="2">
          <cell r="BC2" t="str">
            <v>Exectutive Administration</v>
          </cell>
        </row>
        <row r="3">
          <cell r="A3" t="str">
            <v>Achievement First Brownsville Charter School</v>
          </cell>
          <cell r="B3">
            <v>1</v>
          </cell>
          <cell r="C3">
            <v>184</v>
          </cell>
          <cell r="D3">
            <v>1378906</v>
          </cell>
          <cell r="E3">
            <v>203910</v>
          </cell>
          <cell r="F3"/>
          <cell r="G3">
            <v>19381</v>
          </cell>
          <cell r="H3"/>
          <cell r="I3">
            <v>307365</v>
          </cell>
          <cell r="J3">
            <v>20404</v>
          </cell>
          <cell r="K3">
            <v>8204</v>
          </cell>
          <cell r="L3">
            <v>2567</v>
          </cell>
          <cell r="M3">
            <v>222729</v>
          </cell>
          <cell r="N3">
            <v>74351</v>
          </cell>
          <cell r="O3">
            <v>965</v>
          </cell>
          <cell r="P3">
            <v>729</v>
          </cell>
          <cell r="Q3">
            <v>6665</v>
          </cell>
          <cell r="R3">
            <v>24314</v>
          </cell>
          <cell r="S3">
            <v>1184</v>
          </cell>
          <cell r="T3">
            <v>7725</v>
          </cell>
          <cell r="U3">
            <v>51209</v>
          </cell>
          <cell r="V3">
            <v>9323</v>
          </cell>
          <cell r="W3">
            <v>19935</v>
          </cell>
          <cell r="X3">
            <v>20250</v>
          </cell>
          <cell r="Y3">
            <v>790</v>
          </cell>
          <cell r="Z3">
            <v>16969</v>
          </cell>
          <cell r="AA3">
            <v>39852</v>
          </cell>
          <cell r="AB3">
            <v>0</v>
          </cell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L3"/>
          <cell r="BM3"/>
          <cell r="BN3"/>
          <cell r="BO3"/>
          <cell r="BP3">
            <v>2437727</v>
          </cell>
          <cell r="BQ3">
            <v>2511587</v>
          </cell>
          <cell r="BR3">
            <v>73860</v>
          </cell>
        </row>
        <row r="4">
          <cell r="A4" t="str">
            <v>Achievement First Bushwick Charter School</v>
          </cell>
          <cell r="B4">
            <v>3</v>
          </cell>
          <cell r="C4">
            <v>545</v>
          </cell>
          <cell r="D4">
            <v>4137954</v>
          </cell>
          <cell r="E4">
            <v>563093</v>
          </cell>
          <cell r="F4"/>
          <cell r="G4">
            <v>23526</v>
          </cell>
          <cell r="H4">
            <v>1100</v>
          </cell>
          <cell r="I4">
            <v>482528</v>
          </cell>
          <cell r="J4">
            <v>36416</v>
          </cell>
          <cell r="K4">
            <v>22559</v>
          </cell>
          <cell r="L4">
            <v>0</v>
          </cell>
          <cell r="M4">
            <v>507495</v>
          </cell>
          <cell r="N4">
            <v>124343</v>
          </cell>
          <cell r="O4">
            <v>1672</v>
          </cell>
          <cell r="P4">
            <v>2736</v>
          </cell>
          <cell r="Q4">
            <v>26026</v>
          </cell>
          <cell r="R4">
            <v>49823</v>
          </cell>
          <cell r="S4">
            <v>13534</v>
          </cell>
          <cell r="T4">
            <v>0</v>
          </cell>
          <cell r="U4">
            <v>54773</v>
          </cell>
          <cell r="V4">
            <v>41686</v>
          </cell>
          <cell r="W4">
            <v>69873</v>
          </cell>
          <cell r="X4">
            <v>61333</v>
          </cell>
          <cell r="Y4">
            <v>0</v>
          </cell>
          <cell r="Z4">
            <v>7227</v>
          </cell>
          <cell r="AA4">
            <v>151216</v>
          </cell>
          <cell r="AB4">
            <v>15347</v>
          </cell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/>
          <cell r="BG4"/>
          <cell r="BH4"/>
          <cell r="BI4"/>
          <cell r="BJ4"/>
          <cell r="BK4"/>
          <cell r="BL4"/>
          <cell r="BM4"/>
          <cell r="BN4"/>
          <cell r="BO4"/>
          <cell r="BP4">
            <v>6394260</v>
          </cell>
          <cell r="BQ4">
            <v>6594554</v>
          </cell>
          <cell r="BR4">
            <v>200294</v>
          </cell>
        </row>
        <row r="5">
          <cell r="A5" t="str">
            <v>Achievement First Crown Heights Charter School</v>
          </cell>
          <cell r="B5">
            <v>4</v>
          </cell>
          <cell r="C5">
            <v>752</v>
          </cell>
          <cell r="D5">
            <v>6213162</v>
          </cell>
          <cell r="E5">
            <v>552866</v>
          </cell>
          <cell r="F5"/>
          <cell r="G5">
            <v>21776</v>
          </cell>
          <cell r="H5">
            <v>7045</v>
          </cell>
          <cell r="I5">
            <v>524816</v>
          </cell>
          <cell r="J5">
            <v>32355</v>
          </cell>
          <cell r="K5">
            <v>26101</v>
          </cell>
          <cell r="L5">
            <v>13</v>
          </cell>
          <cell r="M5">
            <v>738865</v>
          </cell>
          <cell r="N5">
            <v>184743</v>
          </cell>
          <cell r="O5">
            <v>2024</v>
          </cell>
          <cell r="P5">
            <v>18852</v>
          </cell>
          <cell r="Q5">
            <v>29803</v>
          </cell>
          <cell r="R5">
            <v>207417</v>
          </cell>
          <cell r="S5"/>
          <cell r="T5"/>
          <cell r="U5">
            <v>73502</v>
          </cell>
          <cell r="V5">
            <v>208382</v>
          </cell>
          <cell r="W5">
            <v>83557</v>
          </cell>
          <cell r="X5">
            <v>61280</v>
          </cell>
          <cell r="Y5">
            <v>1022</v>
          </cell>
          <cell r="Z5">
            <v>-640</v>
          </cell>
          <cell r="AA5">
            <v>188890</v>
          </cell>
          <cell r="AB5">
            <v>1115</v>
          </cell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  <cell r="BJ5"/>
          <cell r="BK5"/>
          <cell r="BL5"/>
          <cell r="BM5"/>
          <cell r="BN5"/>
          <cell r="BO5"/>
          <cell r="BP5">
            <v>9176946</v>
          </cell>
          <cell r="BQ5">
            <v>9378062</v>
          </cell>
          <cell r="BR5">
            <v>201116</v>
          </cell>
        </row>
        <row r="6">
          <cell r="A6" t="str">
            <v>Achievement First East New York Charter School</v>
          </cell>
          <cell r="B6">
            <v>4</v>
          </cell>
          <cell r="C6">
            <v>420</v>
          </cell>
          <cell r="D6">
            <v>3220856</v>
          </cell>
          <cell r="E6">
            <v>370647</v>
          </cell>
          <cell r="F6"/>
          <cell r="G6">
            <v>20541</v>
          </cell>
          <cell r="H6">
            <v>138</v>
          </cell>
          <cell r="I6">
            <v>233342</v>
          </cell>
          <cell r="J6">
            <v>10277</v>
          </cell>
          <cell r="K6">
            <v>16256</v>
          </cell>
          <cell r="L6">
            <v>87</v>
          </cell>
          <cell r="M6">
            <v>416816</v>
          </cell>
          <cell r="N6">
            <v>131159</v>
          </cell>
          <cell r="O6">
            <v>1726</v>
          </cell>
          <cell r="P6">
            <v>1979</v>
          </cell>
          <cell r="Q6">
            <v>20915</v>
          </cell>
          <cell r="R6">
            <v>56</v>
          </cell>
          <cell r="S6">
            <v>4787</v>
          </cell>
          <cell r="T6"/>
          <cell r="U6">
            <v>27774</v>
          </cell>
          <cell r="V6">
            <v>20641</v>
          </cell>
          <cell r="W6">
            <v>10889</v>
          </cell>
          <cell r="X6">
            <v>38250</v>
          </cell>
          <cell r="Y6"/>
          <cell r="Z6">
            <v>4031</v>
          </cell>
          <cell r="AA6">
            <v>100136</v>
          </cell>
          <cell r="AB6">
            <v>334</v>
          </cell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>
            <v>4651637</v>
          </cell>
          <cell r="BQ6">
            <v>4770327</v>
          </cell>
          <cell r="BR6">
            <v>118690</v>
          </cell>
        </row>
        <row r="7">
          <cell r="A7" t="str">
            <v>Achievement First Endeavor Charter School</v>
          </cell>
          <cell r="B7">
            <v>3</v>
          </cell>
          <cell r="C7">
            <v>259</v>
          </cell>
          <cell r="D7">
            <v>2184790</v>
          </cell>
          <cell r="E7">
            <v>273032</v>
          </cell>
          <cell r="F7"/>
          <cell r="G7">
            <v>20415</v>
          </cell>
          <cell r="H7">
            <v>7483</v>
          </cell>
          <cell r="I7">
            <v>176808</v>
          </cell>
          <cell r="J7">
            <v>22956</v>
          </cell>
          <cell r="K7">
            <v>12273</v>
          </cell>
          <cell r="L7">
            <v>4113</v>
          </cell>
          <cell r="M7">
            <v>251324</v>
          </cell>
          <cell r="N7">
            <v>78147</v>
          </cell>
          <cell r="O7">
            <v>1169</v>
          </cell>
          <cell r="P7">
            <v>2786</v>
          </cell>
          <cell r="Q7">
            <v>36348</v>
          </cell>
          <cell r="R7">
            <v>28072</v>
          </cell>
          <cell r="S7">
            <v>163</v>
          </cell>
          <cell r="T7">
            <v>11243</v>
          </cell>
          <cell r="U7">
            <v>18977</v>
          </cell>
          <cell r="V7">
            <v>69269</v>
          </cell>
          <cell r="W7">
            <v>34937</v>
          </cell>
          <cell r="X7">
            <v>27736</v>
          </cell>
          <cell r="Y7">
            <v>1072</v>
          </cell>
          <cell r="Z7">
            <v>21272</v>
          </cell>
          <cell r="AA7">
            <v>79115</v>
          </cell>
          <cell r="AB7">
            <v>16225</v>
          </cell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/>
          <cell r="BG7"/>
          <cell r="BH7"/>
          <cell r="BI7"/>
          <cell r="BJ7"/>
          <cell r="BK7"/>
          <cell r="BL7"/>
          <cell r="BM7"/>
          <cell r="BN7"/>
          <cell r="BO7"/>
          <cell r="BP7">
            <v>3379725</v>
          </cell>
          <cell r="BQ7">
            <v>3470305</v>
          </cell>
          <cell r="BR7">
            <v>90580</v>
          </cell>
        </row>
        <row r="8">
          <cell r="A8" t="str">
            <v>Amber Charter School</v>
          </cell>
          <cell r="B8">
            <v>9</v>
          </cell>
          <cell r="C8">
            <v>359</v>
          </cell>
          <cell r="D8">
            <v>3257596</v>
          </cell>
          <cell r="E8">
            <v>381566</v>
          </cell>
          <cell r="F8"/>
          <cell r="G8"/>
          <cell r="H8"/>
          <cell r="I8">
            <v>195400</v>
          </cell>
          <cell r="J8"/>
          <cell r="K8">
            <v>75583</v>
          </cell>
          <cell r="L8">
            <v>775</v>
          </cell>
          <cell r="M8"/>
          <cell r="N8">
            <v>43755</v>
          </cell>
          <cell r="O8"/>
          <cell r="P8">
            <v>10105</v>
          </cell>
          <cell r="Q8"/>
          <cell r="R8"/>
          <cell r="S8">
            <v>162741</v>
          </cell>
          <cell r="T8"/>
          <cell r="U8">
            <v>195318</v>
          </cell>
          <cell r="V8"/>
          <cell r="W8">
            <v>130312</v>
          </cell>
          <cell r="X8"/>
          <cell r="Y8"/>
          <cell r="Z8">
            <v>13694</v>
          </cell>
          <cell r="AA8">
            <v>47129</v>
          </cell>
          <cell r="AB8"/>
          <cell r="AC8">
            <v>156510</v>
          </cell>
          <cell r="AD8">
            <v>15046</v>
          </cell>
          <cell r="AE8">
            <v>82703</v>
          </cell>
          <cell r="AF8">
            <v>46696</v>
          </cell>
          <cell r="AG8">
            <v>39089</v>
          </cell>
          <cell r="AH8">
            <v>15019</v>
          </cell>
          <cell r="AI8">
            <v>48276</v>
          </cell>
          <cell r="AJ8">
            <v>6237</v>
          </cell>
          <cell r="AK8">
            <v>93501</v>
          </cell>
          <cell r="AL8">
            <v>17200</v>
          </cell>
          <cell r="AM8">
            <v>66846</v>
          </cell>
          <cell r="AN8">
            <v>20000</v>
          </cell>
          <cell r="AO8">
            <v>16705</v>
          </cell>
          <cell r="AP8">
            <v>74152</v>
          </cell>
          <cell r="AQ8">
            <v>5398</v>
          </cell>
          <cell r="AR8"/>
          <cell r="AS8"/>
          <cell r="AT8"/>
          <cell r="AU8">
            <v>44219</v>
          </cell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>
            <v>5261571</v>
          </cell>
          <cell r="BQ8">
            <v>5437994</v>
          </cell>
          <cell r="BR8">
            <v>176423</v>
          </cell>
        </row>
        <row r="9">
          <cell r="A9" t="str">
            <v>Bedford Stuyvesant Collegiate Charter School</v>
          </cell>
          <cell r="B9">
            <v>1</v>
          </cell>
          <cell r="C9">
            <v>77</v>
          </cell>
          <cell r="D9">
            <v>752773</v>
          </cell>
          <cell r="E9">
            <v>154072</v>
          </cell>
          <cell r="F9"/>
          <cell r="G9"/>
          <cell r="H9"/>
          <cell r="I9">
            <v>53088</v>
          </cell>
          <cell r="J9"/>
          <cell r="K9">
            <v>10499</v>
          </cell>
          <cell r="L9"/>
          <cell r="M9">
            <v>109202</v>
          </cell>
          <cell r="N9">
            <v>21860</v>
          </cell>
          <cell r="O9"/>
          <cell r="P9"/>
          <cell r="Q9"/>
          <cell r="R9">
            <v>9593</v>
          </cell>
          <cell r="S9">
            <v>21987</v>
          </cell>
          <cell r="T9"/>
          <cell r="U9">
            <v>45108</v>
          </cell>
          <cell r="V9">
            <v>62151</v>
          </cell>
          <cell r="W9"/>
          <cell r="X9"/>
          <cell r="Y9"/>
          <cell r="Z9">
            <v>32287</v>
          </cell>
          <cell r="AA9">
            <v>12165</v>
          </cell>
          <cell r="AB9"/>
          <cell r="AC9"/>
          <cell r="AD9"/>
          <cell r="AE9"/>
          <cell r="AF9"/>
          <cell r="AG9"/>
          <cell r="AH9"/>
          <cell r="AI9"/>
          <cell r="AJ9"/>
          <cell r="AK9">
            <v>10113</v>
          </cell>
          <cell r="AL9"/>
          <cell r="AM9"/>
          <cell r="AN9"/>
          <cell r="AO9"/>
          <cell r="AP9"/>
          <cell r="AQ9">
            <v>3794</v>
          </cell>
          <cell r="AR9"/>
          <cell r="AS9"/>
          <cell r="AT9"/>
          <cell r="AU9"/>
          <cell r="AV9"/>
          <cell r="AW9"/>
          <cell r="AX9"/>
          <cell r="AY9">
            <v>4604</v>
          </cell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>
            <v>1303296</v>
          </cell>
          <cell r="BQ9">
            <v>1325676</v>
          </cell>
          <cell r="BR9">
            <v>22380</v>
          </cell>
        </row>
        <row r="10">
          <cell r="A10" t="str">
            <v>Beginning with Children Charter School</v>
          </cell>
          <cell r="B10">
            <v>8</v>
          </cell>
          <cell r="C10">
            <v>451</v>
          </cell>
          <cell r="D10">
            <v>4420352</v>
          </cell>
          <cell r="E10">
            <v>293423</v>
          </cell>
          <cell r="F10"/>
          <cell r="G10">
            <v>4744</v>
          </cell>
          <cell r="H10">
            <v>145912</v>
          </cell>
          <cell r="I10">
            <v>49590</v>
          </cell>
          <cell r="J10"/>
          <cell r="K10"/>
          <cell r="L10"/>
          <cell r="M10">
            <v>404505</v>
          </cell>
          <cell r="N10">
            <v>13757</v>
          </cell>
          <cell r="O10"/>
          <cell r="P10">
            <v>5088</v>
          </cell>
          <cell r="Q10"/>
          <cell r="R10">
            <v>47496</v>
          </cell>
          <cell r="S10"/>
          <cell r="T10">
            <v>446</v>
          </cell>
          <cell r="U10">
            <v>2375</v>
          </cell>
          <cell r="V10">
            <v>4930</v>
          </cell>
          <cell r="W10"/>
          <cell r="X10"/>
          <cell r="Y10">
            <v>11659</v>
          </cell>
          <cell r="Z10"/>
          <cell r="AA10">
            <v>5961</v>
          </cell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>
            <v>20120</v>
          </cell>
          <cell r="AO10"/>
          <cell r="AP10"/>
          <cell r="AQ10">
            <v>55753</v>
          </cell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>
            <v>5486111</v>
          </cell>
          <cell r="BQ10">
            <v>5569087</v>
          </cell>
          <cell r="BR10">
            <v>82976</v>
          </cell>
        </row>
        <row r="11">
          <cell r="A11" t="str">
            <v>Bronx Academy of Promise Charter School</v>
          </cell>
          <cell r="B11">
            <v>1</v>
          </cell>
          <cell r="C11">
            <v>178</v>
          </cell>
          <cell r="D11">
            <v>943357</v>
          </cell>
          <cell r="E11">
            <v>303427</v>
          </cell>
          <cell r="F11"/>
          <cell r="G11"/>
          <cell r="H11"/>
          <cell r="I11">
            <v>133713</v>
          </cell>
          <cell r="J11"/>
          <cell r="K11">
            <v>11986</v>
          </cell>
          <cell r="L11"/>
          <cell r="M11">
            <v>358388</v>
          </cell>
          <cell r="N11"/>
          <cell r="O11"/>
          <cell r="P11">
            <v>2478</v>
          </cell>
          <cell r="Q11"/>
          <cell r="R11">
            <v>513650</v>
          </cell>
          <cell r="S11">
            <v>42778</v>
          </cell>
          <cell r="T11"/>
          <cell r="U11">
            <v>46019</v>
          </cell>
          <cell r="V11"/>
          <cell r="W11"/>
          <cell r="X11"/>
          <cell r="Y11"/>
          <cell r="Z11">
            <v>13931</v>
          </cell>
          <cell r="AA11">
            <v>10655</v>
          </cell>
          <cell r="AB11"/>
          <cell r="AC11"/>
          <cell r="AD11"/>
          <cell r="AE11"/>
          <cell r="AF11"/>
          <cell r="AG11">
            <v>20905</v>
          </cell>
          <cell r="AH11"/>
          <cell r="AI11">
            <v>4294</v>
          </cell>
          <cell r="AJ11">
            <v>4534</v>
          </cell>
          <cell r="AK11">
            <v>36046</v>
          </cell>
          <cell r="AL11"/>
          <cell r="AM11"/>
          <cell r="AN11"/>
          <cell r="AO11"/>
          <cell r="AP11">
            <v>6472</v>
          </cell>
          <cell r="AQ11">
            <v>30056</v>
          </cell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>
            <v>2482689</v>
          </cell>
          <cell r="BQ11">
            <v>2519581</v>
          </cell>
          <cell r="BR11">
            <v>36892</v>
          </cell>
        </row>
        <row r="12">
          <cell r="A12" t="str">
            <v>Bronx Charter School for Better Learning</v>
          </cell>
          <cell r="B12">
            <v>6</v>
          </cell>
          <cell r="C12">
            <v>344</v>
          </cell>
          <cell r="D12">
            <v>2903665</v>
          </cell>
          <cell r="E12">
            <v>255974</v>
          </cell>
          <cell r="F12">
            <v>152643</v>
          </cell>
          <cell r="G12">
            <v>175650</v>
          </cell>
          <cell r="H12"/>
          <cell r="I12">
            <v>166261</v>
          </cell>
          <cell r="J12"/>
          <cell r="K12">
            <v>32919</v>
          </cell>
          <cell r="L12"/>
          <cell r="M12"/>
          <cell r="N12">
            <v>21149</v>
          </cell>
          <cell r="O12">
            <v>38967</v>
          </cell>
          <cell r="P12"/>
          <cell r="Q12">
            <v>35872</v>
          </cell>
          <cell r="R12"/>
          <cell r="S12">
            <v>27774</v>
          </cell>
          <cell r="T12"/>
          <cell r="U12">
            <v>75639</v>
          </cell>
          <cell r="V12"/>
          <cell r="W12"/>
          <cell r="X12"/>
          <cell r="Y12"/>
          <cell r="Z12"/>
          <cell r="AA12">
            <v>11751</v>
          </cell>
          <cell r="AB12"/>
          <cell r="AC12"/>
          <cell r="AD12"/>
          <cell r="AE12"/>
          <cell r="AF12"/>
          <cell r="AG12"/>
          <cell r="AH12"/>
          <cell r="AI12">
            <v>14378</v>
          </cell>
          <cell r="AJ12"/>
          <cell r="AK12"/>
          <cell r="AL12"/>
          <cell r="AM12"/>
          <cell r="AN12"/>
          <cell r="AO12"/>
          <cell r="AP12"/>
          <cell r="AQ12">
            <v>85061</v>
          </cell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>
            <v>3997703</v>
          </cell>
          <cell r="BQ12">
            <v>4077234</v>
          </cell>
          <cell r="BR12">
            <v>79531</v>
          </cell>
        </row>
        <row r="13">
          <cell r="A13" t="str">
            <v>Bronx Charter School For Children</v>
          </cell>
          <cell r="B13">
            <v>5</v>
          </cell>
          <cell r="C13">
            <v>392</v>
          </cell>
          <cell r="D13">
            <v>2869361</v>
          </cell>
          <cell r="E13">
            <v>325660</v>
          </cell>
          <cell r="F13">
            <v>57705</v>
          </cell>
          <cell r="G13"/>
          <cell r="H13"/>
          <cell r="I13">
            <v>146164</v>
          </cell>
          <cell r="J13"/>
          <cell r="K13">
            <v>36409</v>
          </cell>
          <cell r="L13"/>
          <cell r="M13"/>
          <cell r="N13">
            <v>103438</v>
          </cell>
          <cell r="O13"/>
          <cell r="P13"/>
          <cell r="Q13"/>
          <cell r="R13">
            <v>1287842</v>
          </cell>
          <cell r="S13"/>
          <cell r="T13"/>
          <cell r="U13"/>
          <cell r="V13"/>
          <cell r="W13">
            <v>286223</v>
          </cell>
          <cell r="X13"/>
          <cell r="Y13"/>
          <cell r="Z13"/>
          <cell r="AA13">
            <v>16551</v>
          </cell>
          <cell r="AB13"/>
          <cell r="AC13"/>
          <cell r="AD13"/>
          <cell r="AE13"/>
          <cell r="AF13"/>
          <cell r="AG13">
            <v>342050</v>
          </cell>
          <cell r="AH13"/>
          <cell r="AI13">
            <v>19207</v>
          </cell>
          <cell r="AJ13"/>
          <cell r="AK13"/>
          <cell r="AL13"/>
          <cell r="AM13"/>
          <cell r="AN13"/>
          <cell r="AO13"/>
          <cell r="AP13"/>
          <cell r="AQ13"/>
          <cell r="AR13">
            <v>13477</v>
          </cell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>
            <v>5504087</v>
          </cell>
          <cell r="BQ13">
            <v>5600148</v>
          </cell>
          <cell r="BR13">
            <v>96061</v>
          </cell>
        </row>
        <row r="14">
          <cell r="A14" t="str">
            <v>Bronx Charter School for Excellence</v>
          </cell>
          <cell r="B14">
            <v>5</v>
          </cell>
          <cell r="C14">
            <v>298</v>
          </cell>
          <cell r="D14">
            <v>2181764</v>
          </cell>
          <cell r="E14">
            <v>183419</v>
          </cell>
          <cell r="F14">
            <v>75011</v>
          </cell>
          <cell r="G14"/>
          <cell r="H14"/>
          <cell r="I14"/>
          <cell r="J14"/>
          <cell r="K14">
            <v>33746</v>
          </cell>
          <cell r="L14"/>
          <cell r="M14"/>
          <cell r="N14">
            <v>67697</v>
          </cell>
          <cell r="O14"/>
          <cell r="P14"/>
          <cell r="Q14"/>
          <cell r="R14">
            <v>902401</v>
          </cell>
          <cell r="S14"/>
          <cell r="T14"/>
          <cell r="U14"/>
          <cell r="V14"/>
          <cell r="W14"/>
          <cell r="X14"/>
          <cell r="Y14"/>
          <cell r="Z14"/>
          <cell r="AA14">
            <v>8202</v>
          </cell>
          <cell r="AB14"/>
          <cell r="AC14">
            <v>13625</v>
          </cell>
          <cell r="AD14">
            <v>232870</v>
          </cell>
          <cell r="AE14">
            <v>45355</v>
          </cell>
          <cell r="AF14"/>
          <cell r="AG14"/>
          <cell r="AH14"/>
          <cell r="AI14"/>
          <cell r="AJ14"/>
          <cell r="AK14">
            <v>103871</v>
          </cell>
          <cell r="AL14"/>
          <cell r="AM14"/>
          <cell r="AN14">
            <v>17566</v>
          </cell>
          <cell r="AO14"/>
          <cell r="AP14"/>
          <cell r="AQ14"/>
          <cell r="AR14"/>
          <cell r="AS14">
            <v>148788</v>
          </cell>
          <cell r="AT14">
            <v>61634</v>
          </cell>
          <cell r="AU14">
            <v>5214</v>
          </cell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>
            <v>4081163</v>
          </cell>
          <cell r="BQ14">
            <v>4199171</v>
          </cell>
          <cell r="BR14">
            <v>118008</v>
          </cell>
        </row>
        <row r="15">
          <cell r="A15" t="str">
            <v>Bronx Charter School for the Arts</v>
          </cell>
          <cell r="B15">
            <v>6</v>
          </cell>
          <cell r="C15">
            <v>293</v>
          </cell>
          <cell r="D15">
            <v>2806936</v>
          </cell>
          <cell r="E15">
            <v>301324</v>
          </cell>
          <cell r="F15">
            <v>212220</v>
          </cell>
          <cell r="G15">
            <v>28027</v>
          </cell>
          <cell r="H15"/>
          <cell r="I15">
            <v>140749</v>
          </cell>
          <cell r="J15"/>
          <cell r="K15">
            <v>22111</v>
          </cell>
          <cell r="L15"/>
          <cell r="M15"/>
          <cell r="N15">
            <v>36436</v>
          </cell>
          <cell r="O15"/>
          <cell r="P15">
            <v>3915</v>
          </cell>
          <cell r="Q15">
            <v>16841</v>
          </cell>
          <cell r="R15">
            <v>616209</v>
          </cell>
          <cell r="S15"/>
          <cell r="T15"/>
          <cell r="U15">
            <v>29225</v>
          </cell>
          <cell r="V15"/>
          <cell r="W15">
            <v>123192</v>
          </cell>
          <cell r="X15"/>
          <cell r="Y15"/>
          <cell r="Z15"/>
          <cell r="AA15">
            <v>7724</v>
          </cell>
          <cell r="AB15"/>
          <cell r="AC15">
            <v>1109</v>
          </cell>
          <cell r="AD15"/>
          <cell r="AE15"/>
          <cell r="AF15"/>
          <cell r="AG15">
            <v>57703</v>
          </cell>
          <cell r="AH15"/>
          <cell r="AI15"/>
          <cell r="AJ15">
            <v>2330</v>
          </cell>
          <cell r="AK15"/>
          <cell r="AL15"/>
          <cell r="AM15"/>
          <cell r="AN15">
            <v>97632</v>
          </cell>
          <cell r="AO15"/>
          <cell r="AP15"/>
          <cell r="AQ15">
            <v>1903</v>
          </cell>
          <cell r="AR15">
            <v>17187</v>
          </cell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>
            <v>4522773</v>
          </cell>
          <cell r="BQ15">
            <v>4569858</v>
          </cell>
          <cell r="BR15">
            <v>47085</v>
          </cell>
        </row>
        <row r="16">
          <cell r="A16" t="str">
            <v>Bronx Community Charter School</v>
          </cell>
          <cell r="B16">
            <v>1</v>
          </cell>
          <cell r="C16">
            <v>102</v>
          </cell>
          <cell r="D16">
            <v>972189</v>
          </cell>
          <cell r="E16">
            <v>185936</v>
          </cell>
          <cell r="F16">
            <v>20681</v>
          </cell>
          <cell r="G16">
            <v>25170</v>
          </cell>
          <cell r="H16"/>
          <cell r="I16">
            <v>41921</v>
          </cell>
          <cell r="J16">
            <v>64517</v>
          </cell>
          <cell r="K16">
            <v>17483</v>
          </cell>
          <cell r="L16"/>
          <cell r="M16"/>
          <cell r="N16">
            <v>17284</v>
          </cell>
          <cell r="O16">
            <v>4204</v>
          </cell>
          <cell r="P16">
            <v>4817</v>
          </cell>
          <cell r="Q16"/>
          <cell r="R16">
            <v>122227</v>
          </cell>
          <cell r="S16">
            <v>1302</v>
          </cell>
          <cell r="T16"/>
          <cell r="U16">
            <v>28886</v>
          </cell>
          <cell r="V16">
            <v>1394</v>
          </cell>
          <cell r="W16">
            <v>2779</v>
          </cell>
          <cell r="X16">
            <v>13855</v>
          </cell>
          <cell r="Y16"/>
          <cell r="Z16">
            <v>18585</v>
          </cell>
          <cell r="AA16">
            <v>7354</v>
          </cell>
          <cell r="AB16"/>
          <cell r="AC16"/>
          <cell r="AD16"/>
          <cell r="AE16"/>
          <cell r="AF16">
            <v>9165</v>
          </cell>
          <cell r="AG16">
            <v>3128</v>
          </cell>
          <cell r="AH16">
            <v>2115</v>
          </cell>
          <cell r="AI16"/>
          <cell r="AJ16"/>
          <cell r="AK16"/>
          <cell r="AL16"/>
          <cell r="AM16"/>
          <cell r="AN16">
            <v>85081</v>
          </cell>
          <cell r="AO16"/>
          <cell r="AP16"/>
          <cell r="AQ16">
            <v>3085</v>
          </cell>
          <cell r="AR16">
            <v>8867</v>
          </cell>
          <cell r="AS16"/>
          <cell r="AT16"/>
          <cell r="AU16"/>
          <cell r="AV16">
            <v>375</v>
          </cell>
          <cell r="AW16">
            <v>26083</v>
          </cell>
          <cell r="AX16"/>
          <cell r="AY16">
            <v>64657</v>
          </cell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>
            <v>1753140</v>
          </cell>
          <cell r="BQ16">
            <v>1753140</v>
          </cell>
          <cell r="BR16">
            <v>0</v>
          </cell>
        </row>
        <row r="17">
          <cell r="A17" t="str">
            <v>Bronx Global Learning Institute for Girls</v>
          </cell>
          <cell r="B17">
            <v>1</v>
          </cell>
          <cell r="C17">
            <v>102</v>
          </cell>
          <cell r="D17">
            <v>857365</v>
          </cell>
          <cell r="E17"/>
          <cell r="F17"/>
          <cell r="G17">
            <v>7230</v>
          </cell>
          <cell r="H17"/>
          <cell r="I17">
            <v>76775</v>
          </cell>
          <cell r="J17"/>
          <cell r="K17">
            <v>22608</v>
          </cell>
          <cell r="L17"/>
          <cell r="M17">
            <v>202850</v>
          </cell>
          <cell r="N17"/>
          <cell r="O17"/>
          <cell r="P17"/>
          <cell r="Q17">
            <v>1726</v>
          </cell>
          <cell r="R17">
            <v>167456</v>
          </cell>
          <cell r="S17">
            <v>15590</v>
          </cell>
          <cell r="T17"/>
          <cell r="U17">
            <v>17541</v>
          </cell>
          <cell r="V17"/>
          <cell r="W17">
            <v>49767</v>
          </cell>
          <cell r="X17">
            <v>49262</v>
          </cell>
          <cell r="Y17"/>
          <cell r="Z17"/>
          <cell r="AA17">
            <v>3692</v>
          </cell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>
            <v>30697</v>
          </cell>
          <cell r="AO17"/>
          <cell r="AP17"/>
          <cell r="AQ17">
            <v>63981</v>
          </cell>
          <cell r="AR17">
            <v>16410</v>
          </cell>
          <cell r="AS17"/>
          <cell r="AT17"/>
          <cell r="AU17"/>
          <cell r="AV17"/>
          <cell r="AW17"/>
          <cell r="AX17"/>
          <cell r="AY17">
            <v>95035</v>
          </cell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>
            <v>1677985</v>
          </cell>
          <cell r="BQ17">
            <v>1682689</v>
          </cell>
          <cell r="BR17">
            <v>4704</v>
          </cell>
        </row>
        <row r="18">
          <cell r="A18" t="str">
            <v>Bronx Lighthouse Charter School</v>
          </cell>
          <cell r="B18">
            <v>5</v>
          </cell>
          <cell r="C18">
            <v>374</v>
          </cell>
          <cell r="D18">
            <v>3001449</v>
          </cell>
          <cell r="E18">
            <v>297734</v>
          </cell>
          <cell r="F18"/>
          <cell r="G18"/>
          <cell r="H18"/>
          <cell r="I18">
            <v>227478</v>
          </cell>
          <cell r="J18"/>
          <cell r="K18">
            <v>79737</v>
          </cell>
          <cell r="L18"/>
          <cell r="M18">
            <v>162000</v>
          </cell>
          <cell r="N18"/>
          <cell r="O18"/>
          <cell r="P18"/>
          <cell r="Q18">
            <v>22316</v>
          </cell>
          <cell r="R18">
            <v>585000</v>
          </cell>
          <cell r="S18">
            <v>56881</v>
          </cell>
          <cell r="T18"/>
          <cell r="U18">
            <v>381129</v>
          </cell>
          <cell r="V18">
            <v>11027</v>
          </cell>
          <cell r="W18">
            <v>14342</v>
          </cell>
          <cell r="X18"/>
          <cell r="Y18"/>
          <cell r="Z18"/>
          <cell r="AA18">
            <v>18814</v>
          </cell>
          <cell r="AB18"/>
          <cell r="AC18"/>
          <cell r="AD18"/>
          <cell r="AE18">
            <v>187828</v>
          </cell>
          <cell r="AF18"/>
          <cell r="AG18">
            <v>69933</v>
          </cell>
          <cell r="AH18"/>
          <cell r="AI18">
            <v>8159</v>
          </cell>
          <cell r="AJ18"/>
          <cell r="AK18">
            <v>81892</v>
          </cell>
          <cell r="AL18"/>
          <cell r="AM18"/>
          <cell r="AN18"/>
          <cell r="AO18"/>
          <cell r="AP18"/>
          <cell r="AQ18">
            <v>60496</v>
          </cell>
          <cell r="AR18">
            <v>9105</v>
          </cell>
          <cell r="AS18"/>
          <cell r="AT18"/>
          <cell r="AU18">
            <v>1476</v>
          </cell>
          <cell r="AV18"/>
          <cell r="AW18"/>
          <cell r="AX18">
            <v>41720</v>
          </cell>
          <cell r="AY18">
            <v>20000</v>
          </cell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>
            <v>5338516</v>
          </cell>
          <cell r="BQ18">
            <v>5389102</v>
          </cell>
          <cell r="BR18">
            <v>50586</v>
          </cell>
        </row>
        <row r="19">
          <cell r="A19" t="str">
            <v>Bronx Preparatory Charter School</v>
          </cell>
          <cell r="B19">
            <v>9</v>
          </cell>
          <cell r="C19">
            <v>638</v>
          </cell>
          <cell r="D19">
            <v>6592165</v>
          </cell>
          <cell r="E19">
            <v>391924</v>
          </cell>
          <cell r="F19">
            <v>143952</v>
          </cell>
          <cell r="G19">
            <v>73109</v>
          </cell>
          <cell r="H19">
            <v>61071</v>
          </cell>
          <cell r="I19">
            <v>369153</v>
          </cell>
          <cell r="J19"/>
          <cell r="K19">
            <v>94859</v>
          </cell>
          <cell r="L19"/>
          <cell r="M19"/>
          <cell r="N19">
            <v>56314</v>
          </cell>
          <cell r="O19">
            <v>5893</v>
          </cell>
          <cell r="P19"/>
          <cell r="Q19"/>
          <cell r="R19">
            <v>252059</v>
          </cell>
          <cell r="S19"/>
          <cell r="T19"/>
          <cell r="U19"/>
          <cell r="V19">
            <v>110527</v>
          </cell>
          <cell r="W19">
            <v>256133</v>
          </cell>
          <cell r="X19"/>
          <cell r="Y19"/>
          <cell r="Z19"/>
          <cell r="AA19"/>
          <cell r="AB19"/>
          <cell r="AC19"/>
          <cell r="AD19">
            <v>273405</v>
          </cell>
          <cell r="AE19">
            <v>205736</v>
          </cell>
          <cell r="AF19">
            <v>223186</v>
          </cell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>
            <v>9869</v>
          </cell>
          <cell r="AV19"/>
          <cell r="AW19"/>
          <cell r="AX19"/>
          <cell r="AY19"/>
          <cell r="AZ19">
            <v>83976</v>
          </cell>
          <cell r="BA19">
            <v>104446</v>
          </cell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>
            <v>9307777</v>
          </cell>
          <cell r="BQ19">
            <v>10003131</v>
          </cell>
          <cell r="BR19">
            <v>695354</v>
          </cell>
        </row>
        <row r="20">
          <cell r="A20" t="str">
            <v>Brooklyn Ascend Charter School</v>
          </cell>
          <cell r="B20">
            <v>1</v>
          </cell>
          <cell r="C20">
            <v>213</v>
          </cell>
          <cell r="D20">
            <v>1441555</v>
          </cell>
          <cell r="E20">
            <v>73766</v>
          </cell>
          <cell r="F20"/>
          <cell r="G20"/>
          <cell r="H20"/>
          <cell r="I20">
            <v>178049</v>
          </cell>
          <cell r="J20">
            <v>49759</v>
          </cell>
          <cell r="K20">
            <v>21107</v>
          </cell>
          <cell r="L20"/>
          <cell r="M20">
            <v>237144</v>
          </cell>
          <cell r="N20">
            <v>7777</v>
          </cell>
          <cell r="O20"/>
          <cell r="P20">
            <v>2513</v>
          </cell>
          <cell r="Q20"/>
          <cell r="R20">
            <v>425211</v>
          </cell>
          <cell r="S20">
            <v>135315</v>
          </cell>
          <cell r="T20"/>
          <cell r="U20">
            <v>9503</v>
          </cell>
          <cell r="V20"/>
          <cell r="W20"/>
          <cell r="X20"/>
          <cell r="Y20"/>
          <cell r="Z20">
            <v>26565</v>
          </cell>
          <cell r="AA20"/>
          <cell r="AB20"/>
          <cell r="AC20">
            <v>2023</v>
          </cell>
          <cell r="AD20">
            <v>55393</v>
          </cell>
          <cell r="AE20"/>
          <cell r="AF20"/>
          <cell r="AG20"/>
          <cell r="AH20"/>
          <cell r="AI20">
            <v>52181</v>
          </cell>
          <cell r="AJ20">
            <v>2115</v>
          </cell>
          <cell r="AK20">
            <v>309901</v>
          </cell>
          <cell r="AL20"/>
          <cell r="AM20"/>
          <cell r="AN20">
            <v>221367</v>
          </cell>
          <cell r="AO20"/>
          <cell r="AP20"/>
          <cell r="AQ20">
            <v>8266</v>
          </cell>
          <cell r="AR20">
            <v>44873</v>
          </cell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>
            <v>3304383</v>
          </cell>
          <cell r="BQ20">
            <v>3338691</v>
          </cell>
          <cell r="BR20">
            <v>34308</v>
          </cell>
        </row>
        <row r="21">
          <cell r="A21" t="str">
            <v>Brooklyn Charter School</v>
          </cell>
          <cell r="B21">
            <v>9</v>
          </cell>
          <cell r="C21">
            <v>241</v>
          </cell>
          <cell r="D21">
            <v>1466527</v>
          </cell>
          <cell r="E21">
            <v>856107</v>
          </cell>
          <cell r="F21">
            <v>11044</v>
          </cell>
          <cell r="G21"/>
          <cell r="H21"/>
          <cell r="I21">
            <v>120414</v>
          </cell>
          <cell r="J21"/>
          <cell r="K21">
            <v>41543</v>
          </cell>
          <cell r="L21"/>
          <cell r="M21"/>
          <cell r="N21"/>
          <cell r="O21"/>
          <cell r="P21"/>
          <cell r="Q21"/>
          <cell r="R21">
            <v>484050</v>
          </cell>
          <cell r="S21">
            <v>28475</v>
          </cell>
          <cell r="T21"/>
          <cell r="U21">
            <v>104221</v>
          </cell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>
            <v>28076</v>
          </cell>
          <cell r="AL21"/>
          <cell r="AM21"/>
          <cell r="AN21"/>
          <cell r="AO21"/>
          <cell r="AP21"/>
          <cell r="AQ21">
            <v>57345</v>
          </cell>
          <cell r="AR21"/>
          <cell r="AS21"/>
          <cell r="AT21"/>
          <cell r="AU21"/>
          <cell r="AV21"/>
          <cell r="AW21"/>
          <cell r="AX21"/>
          <cell r="AY21"/>
          <cell r="AZ21">
            <v>53915</v>
          </cell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>
            <v>3251717</v>
          </cell>
          <cell r="BQ21">
            <v>3284670</v>
          </cell>
          <cell r="BR21">
            <v>32953</v>
          </cell>
        </row>
        <row r="22">
          <cell r="A22" t="str">
            <v>Brooklyn Excelsior Charter School</v>
          </cell>
          <cell r="B22">
            <v>6</v>
          </cell>
          <cell r="C22">
            <v>711</v>
          </cell>
          <cell r="D22">
            <v>3624132</v>
          </cell>
          <cell r="E22"/>
          <cell r="F22"/>
          <cell r="G22">
            <v>142898</v>
          </cell>
          <cell r="H22"/>
          <cell r="I22">
            <v>275372</v>
          </cell>
          <cell r="J22"/>
          <cell r="K22">
            <v>23095</v>
          </cell>
          <cell r="L22"/>
          <cell r="M22"/>
          <cell r="N22"/>
          <cell r="O22"/>
          <cell r="P22">
            <v>2848</v>
          </cell>
          <cell r="Q22">
            <v>25653</v>
          </cell>
          <cell r="R22">
            <v>3184370</v>
          </cell>
          <cell r="S22"/>
          <cell r="T22"/>
          <cell r="U22"/>
          <cell r="V22"/>
          <cell r="W22">
            <v>420541</v>
          </cell>
          <cell r="X22"/>
          <cell r="Y22"/>
          <cell r="Z22">
            <v>235373</v>
          </cell>
          <cell r="AA22"/>
          <cell r="AB22"/>
          <cell r="AC22"/>
          <cell r="AD22"/>
          <cell r="AE22"/>
          <cell r="AF22">
            <v>28824</v>
          </cell>
          <cell r="AG22"/>
          <cell r="AH22"/>
          <cell r="AI22">
            <v>13092</v>
          </cell>
          <cell r="AJ22"/>
          <cell r="AK22">
            <v>195511</v>
          </cell>
          <cell r="AL22">
            <v>79601</v>
          </cell>
          <cell r="AM22"/>
          <cell r="AN22"/>
          <cell r="AO22"/>
          <cell r="AP22"/>
          <cell r="AQ22">
            <v>61931</v>
          </cell>
          <cell r="AR22">
            <v>12440</v>
          </cell>
          <cell r="AS22"/>
          <cell r="AT22"/>
          <cell r="AU22"/>
          <cell r="AV22"/>
          <cell r="AW22"/>
          <cell r="AX22"/>
          <cell r="AY22"/>
          <cell r="AZ22"/>
          <cell r="BA22"/>
          <cell r="BB22">
            <v>151928</v>
          </cell>
          <cell r="BC22">
            <v>776045</v>
          </cell>
          <cell r="BD22">
            <v>60324</v>
          </cell>
          <cell r="BE22">
            <v>129519</v>
          </cell>
          <cell r="BF22">
            <v>227713</v>
          </cell>
          <cell r="BG22"/>
          <cell r="BH22"/>
          <cell r="BI22"/>
          <cell r="BJ22"/>
          <cell r="BK22"/>
          <cell r="BL22"/>
          <cell r="BM22"/>
          <cell r="BN22"/>
          <cell r="BO22"/>
          <cell r="BP22">
            <v>9671210</v>
          </cell>
          <cell r="BQ22">
            <v>9671210</v>
          </cell>
          <cell r="BR22">
            <v>0</v>
          </cell>
        </row>
        <row r="23">
          <cell r="A23" t="str">
            <v>Carl C. Icahn Charter School</v>
          </cell>
          <cell r="B23">
            <v>8</v>
          </cell>
          <cell r="C23">
            <v>314</v>
          </cell>
          <cell r="D23">
            <v>2828428</v>
          </cell>
          <cell r="E23">
            <v>548986</v>
          </cell>
          <cell r="F23"/>
          <cell r="G23"/>
          <cell r="H23"/>
          <cell r="I23">
            <v>112293</v>
          </cell>
          <cell r="J23"/>
          <cell r="K23">
            <v>62119</v>
          </cell>
          <cell r="L23">
            <v>5326</v>
          </cell>
          <cell r="M23"/>
          <cell r="N23">
            <v>29910</v>
          </cell>
          <cell r="O23"/>
          <cell r="P23">
            <v>3846</v>
          </cell>
          <cell r="Q23">
            <v>15905</v>
          </cell>
          <cell r="R23">
            <v>50000</v>
          </cell>
          <cell r="S23">
            <v>18454</v>
          </cell>
          <cell r="T23"/>
          <cell r="U23">
            <v>100778</v>
          </cell>
          <cell r="V23">
            <v>51181</v>
          </cell>
          <cell r="W23"/>
          <cell r="X23">
            <v>20556</v>
          </cell>
          <cell r="Y23"/>
          <cell r="Z23">
            <v>12132</v>
          </cell>
          <cell r="AA23">
            <v>14821</v>
          </cell>
          <cell r="AB23"/>
          <cell r="AC23">
            <v>2371</v>
          </cell>
          <cell r="AD23"/>
          <cell r="AE23">
            <v>117237</v>
          </cell>
          <cell r="AF23">
            <v>6353</v>
          </cell>
          <cell r="AG23">
            <v>25402</v>
          </cell>
          <cell r="AH23"/>
          <cell r="AI23">
            <v>33496</v>
          </cell>
          <cell r="AJ23">
            <v>6636</v>
          </cell>
          <cell r="AK23"/>
          <cell r="AL23"/>
          <cell r="AM23"/>
          <cell r="AN23">
            <v>10300</v>
          </cell>
          <cell r="AO23"/>
          <cell r="AP23"/>
          <cell r="AQ23">
            <v>39500</v>
          </cell>
          <cell r="AR23"/>
          <cell r="AS23"/>
          <cell r="AT23"/>
          <cell r="AU23"/>
          <cell r="AV23">
            <v>346</v>
          </cell>
          <cell r="AW23">
            <v>9692</v>
          </cell>
          <cell r="AX23"/>
          <cell r="AY23"/>
          <cell r="AZ23"/>
          <cell r="BA23"/>
          <cell r="BB23"/>
          <cell r="BC23"/>
          <cell r="BD23"/>
          <cell r="BE23"/>
          <cell r="BF23"/>
          <cell r="BG23">
            <v>8745</v>
          </cell>
          <cell r="BH23"/>
          <cell r="BI23"/>
          <cell r="BJ23"/>
          <cell r="BK23"/>
          <cell r="BL23"/>
          <cell r="BM23"/>
          <cell r="BN23"/>
          <cell r="BO23"/>
          <cell r="BP23">
            <v>4134813</v>
          </cell>
          <cell r="BQ23">
            <v>4741915</v>
          </cell>
          <cell r="BR23">
            <v>607102</v>
          </cell>
        </row>
        <row r="24">
          <cell r="A24" t="str">
            <v>Carl C. Icahn Charter School Bronx North (Icahn 2)</v>
          </cell>
          <cell r="B24">
            <v>2</v>
          </cell>
          <cell r="C24">
            <v>146</v>
          </cell>
          <cell r="D24">
            <v>1315626</v>
          </cell>
          <cell r="E24">
            <v>225493</v>
          </cell>
          <cell r="F24"/>
          <cell r="G24"/>
          <cell r="H24"/>
          <cell r="I24">
            <v>102177</v>
          </cell>
          <cell r="J24"/>
          <cell r="K24">
            <v>30573</v>
          </cell>
          <cell r="L24">
            <v>6489</v>
          </cell>
          <cell r="M24"/>
          <cell r="N24">
            <v>24186</v>
          </cell>
          <cell r="O24"/>
          <cell r="P24">
            <v>956</v>
          </cell>
          <cell r="Q24"/>
          <cell r="R24">
            <v>80851</v>
          </cell>
          <cell r="S24">
            <v>11744</v>
          </cell>
          <cell r="T24"/>
          <cell r="U24">
            <v>109834</v>
          </cell>
          <cell r="V24">
            <v>1780</v>
          </cell>
          <cell r="W24"/>
          <cell r="X24">
            <v>30301</v>
          </cell>
          <cell r="Y24"/>
          <cell r="Z24">
            <v>5045</v>
          </cell>
          <cell r="AA24">
            <v>5560</v>
          </cell>
          <cell r="AB24"/>
          <cell r="AC24">
            <v>568</v>
          </cell>
          <cell r="AD24"/>
          <cell r="AE24"/>
          <cell r="AF24">
            <v>11203</v>
          </cell>
          <cell r="AG24"/>
          <cell r="AH24"/>
          <cell r="AI24">
            <v>3332</v>
          </cell>
          <cell r="AJ24">
            <v>1480</v>
          </cell>
          <cell r="AK24"/>
          <cell r="AL24"/>
          <cell r="AM24"/>
          <cell r="AN24"/>
          <cell r="AO24"/>
          <cell r="AP24"/>
          <cell r="AQ24">
            <v>7650</v>
          </cell>
          <cell r="AR24"/>
          <cell r="AS24"/>
          <cell r="AT24"/>
          <cell r="AU24"/>
          <cell r="AV24">
            <v>728</v>
          </cell>
          <cell r="AW24">
            <v>321</v>
          </cell>
          <cell r="AX24"/>
          <cell r="AY24"/>
          <cell r="AZ24"/>
          <cell r="BA24"/>
          <cell r="BB24"/>
          <cell r="BC24"/>
          <cell r="BD24"/>
          <cell r="BE24"/>
          <cell r="BF24"/>
          <cell r="BG24">
            <v>9238</v>
          </cell>
          <cell r="BH24"/>
          <cell r="BI24"/>
          <cell r="BJ24"/>
          <cell r="BK24"/>
          <cell r="BL24"/>
          <cell r="BM24"/>
          <cell r="BN24"/>
          <cell r="BO24"/>
          <cell r="BP24">
            <v>1985135</v>
          </cell>
          <cell r="BQ24">
            <v>2049618</v>
          </cell>
          <cell r="BR24">
            <v>64483</v>
          </cell>
        </row>
        <row r="25">
          <cell r="A25" t="str">
            <v>Carl C. Icahn Charter School Bronx South (Icahn 3)</v>
          </cell>
          <cell r="B25">
            <v>1</v>
          </cell>
          <cell r="C25">
            <v>104</v>
          </cell>
          <cell r="D25">
            <v>868936</v>
          </cell>
          <cell r="E25">
            <v>208265</v>
          </cell>
          <cell r="F25"/>
          <cell r="G25"/>
          <cell r="H25"/>
          <cell r="I25">
            <v>106447</v>
          </cell>
          <cell r="J25"/>
          <cell r="K25">
            <v>23651</v>
          </cell>
          <cell r="L25">
            <v>3787</v>
          </cell>
          <cell r="M25"/>
          <cell r="N25">
            <v>21523</v>
          </cell>
          <cell r="O25"/>
          <cell r="P25">
            <v>528</v>
          </cell>
          <cell r="Q25"/>
          <cell r="R25">
            <v>94937</v>
          </cell>
          <cell r="S25">
            <v>48065</v>
          </cell>
          <cell r="T25"/>
          <cell r="U25">
            <v>43337</v>
          </cell>
          <cell r="V25">
            <v>25</v>
          </cell>
          <cell r="W25"/>
          <cell r="X25">
            <v>5125</v>
          </cell>
          <cell r="Y25"/>
          <cell r="Z25">
            <v>2295</v>
          </cell>
          <cell r="AA25">
            <v>5460</v>
          </cell>
          <cell r="AB25"/>
          <cell r="AC25">
            <v>522</v>
          </cell>
          <cell r="AD25"/>
          <cell r="AE25"/>
          <cell r="AF25"/>
          <cell r="AG25"/>
          <cell r="AH25"/>
          <cell r="AI25">
            <v>1086</v>
          </cell>
          <cell r="AJ25">
            <v>7</v>
          </cell>
          <cell r="AK25"/>
          <cell r="AL25"/>
          <cell r="AM25"/>
          <cell r="AN25">
            <v>3917</v>
          </cell>
          <cell r="AO25"/>
          <cell r="AP25"/>
          <cell r="AQ25">
            <v>1562</v>
          </cell>
          <cell r="AR25"/>
          <cell r="AS25"/>
          <cell r="AT25"/>
          <cell r="AU25"/>
          <cell r="AV25">
            <v>3825</v>
          </cell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>
            <v>4415</v>
          </cell>
          <cell r="BH25"/>
          <cell r="BI25"/>
          <cell r="BJ25"/>
          <cell r="BK25"/>
          <cell r="BL25"/>
          <cell r="BM25"/>
          <cell r="BN25"/>
          <cell r="BO25"/>
          <cell r="BP25">
            <v>1447715</v>
          </cell>
          <cell r="BQ25">
            <v>1479732</v>
          </cell>
          <cell r="BR25">
            <v>32017</v>
          </cell>
        </row>
        <row r="26">
          <cell r="A26" t="str">
            <v>Community Partnership Charter School</v>
          </cell>
          <cell r="B26">
            <v>9</v>
          </cell>
          <cell r="C26">
            <v>290</v>
          </cell>
          <cell r="D26">
            <v>2776790</v>
          </cell>
          <cell r="E26">
            <v>153667</v>
          </cell>
          <cell r="F26"/>
          <cell r="G26">
            <v>16220</v>
          </cell>
          <cell r="H26">
            <v>144975</v>
          </cell>
          <cell r="I26">
            <v>72566</v>
          </cell>
          <cell r="J26"/>
          <cell r="K26"/>
          <cell r="L26"/>
          <cell r="M26">
            <v>262104</v>
          </cell>
          <cell r="N26">
            <v>18409</v>
          </cell>
          <cell r="O26"/>
          <cell r="P26">
            <v>3703</v>
          </cell>
          <cell r="Q26"/>
          <cell r="R26">
            <v>64336</v>
          </cell>
          <cell r="S26"/>
          <cell r="T26"/>
          <cell r="U26">
            <v>48319</v>
          </cell>
          <cell r="V26">
            <v>12765</v>
          </cell>
          <cell r="W26"/>
          <cell r="X26"/>
          <cell r="Y26"/>
          <cell r="Z26"/>
          <cell r="AA26">
            <v>9607</v>
          </cell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>
            <v>16875</v>
          </cell>
          <cell r="AO26"/>
          <cell r="AP26"/>
          <cell r="AQ26">
            <v>23949</v>
          </cell>
          <cell r="AR26">
            <v>3225</v>
          </cell>
          <cell r="AS26"/>
          <cell r="AT26"/>
          <cell r="AU26"/>
          <cell r="AV26"/>
          <cell r="AW26"/>
          <cell r="AX26">
            <v>58692</v>
          </cell>
          <cell r="AY26"/>
          <cell r="AZ26"/>
          <cell r="BA26"/>
          <cell r="BB26"/>
          <cell r="BC26"/>
          <cell r="BD26"/>
          <cell r="BE26"/>
          <cell r="BF26"/>
          <cell r="BG26">
            <v>14386</v>
          </cell>
          <cell r="BH26"/>
          <cell r="BI26"/>
          <cell r="BJ26"/>
          <cell r="BK26"/>
          <cell r="BL26"/>
          <cell r="BM26"/>
          <cell r="BN26"/>
          <cell r="BO26"/>
          <cell r="BP26">
            <v>3700588</v>
          </cell>
          <cell r="BQ26">
            <v>3722495</v>
          </cell>
          <cell r="BR26">
            <v>21907</v>
          </cell>
        </row>
        <row r="27">
          <cell r="A27" t="str">
            <v>Community Roots Charter School</v>
          </cell>
          <cell r="B27">
            <v>3</v>
          </cell>
          <cell r="C27">
            <v>201</v>
          </cell>
          <cell r="D27">
            <v>1837501</v>
          </cell>
          <cell r="E27">
            <v>252738</v>
          </cell>
          <cell r="F27">
            <v>4469</v>
          </cell>
          <cell r="G27">
            <v>18000</v>
          </cell>
          <cell r="H27">
            <v>49505</v>
          </cell>
          <cell r="I27">
            <v>63485</v>
          </cell>
          <cell r="J27">
            <v>26834</v>
          </cell>
          <cell r="K27">
            <v>34774</v>
          </cell>
          <cell r="L27"/>
          <cell r="M27"/>
          <cell r="N27">
            <v>10750</v>
          </cell>
          <cell r="O27"/>
          <cell r="P27">
            <v>8341</v>
          </cell>
          <cell r="Q27"/>
          <cell r="R27"/>
          <cell r="S27"/>
          <cell r="T27">
            <v>59333</v>
          </cell>
          <cell r="U27">
            <v>78542</v>
          </cell>
          <cell r="V27">
            <v>14422</v>
          </cell>
          <cell r="W27">
            <v>6040</v>
          </cell>
          <cell r="X27"/>
          <cell r="Y27"/>
          <cell r="Z27">
            <v>7403</v>
          </cell>
          <cell r="AA27">
            <v>1633</v>
          </cell>
          <cell r="AB27"/>
          <cell r="AC27"/>
          <cell r="AD27"/>
          <cell r="AE27"/>
          <cell r="AF27"/>
          <cell r="AG27">
            <v>2580</v>
          </cell>
          <cell r="AH27"/>
          <cell r="AI27"/>
          <cell r="AJ27">
            <v>2315</v>
          </cell>
          <cell r="AK27">
            <v>52268</v>
          </cell>
          <cell r="AL27"/>
          <cell r="AM27"/>
          <cell r="AN27">
            <v>34097</v>
          </cell>
          <cell r="AO27"/>
          <cell r="AP27"/>
          <cell r="AQ27">
            <v>16010</v>
          </cell>
          <cell r="AR27"/>
          <cell r="AS27"/>
          <cell r="AT27"/>
          <cell r="AU27">
            <v>0</v>
          </cell>
          <cell r="AV27">
            <v>15978</v>
          </cell>
          <cell r="AW27"/>
          <cell r="AX27"/>
          <cell r="AY27">
            <v>41851</v>
          </cell>
          <cell r="AZ27"/>
          <cell r="BA27"/>
          <cell r="BB27"/>
          <cell r="BC27"/>
          <cell r="BD27"/>
          <cell r="BE27"/>
          <cell r="BF27"/>
          <cell r="BG27">
            <v>5039</v>
          </cell>
          <cell r="BH27"/>
          <cell r="BI27"/>
          <cell r="BJ27"/>
          <cell r="BK27"/>
          <cell r="BL27"/>
          <cell r="BM27"/>
          <cell r="BN27"/>
          <cell r="BO27"/>
          <cell r="BP27">
            <v>2643908</v>
          </cell>
          <cell r="BQ27">
            <v>2689209</v>
          </cell>
          <cell r="BR27">
            <v>45301</v>
          </cell>
        </row>
        <row r="28">
          <cell r="A28" t="str">
            <v>Democracy Prep Charter School</v>
          </cell>
          <cell r="B28">
            <v>3</v>
          </cell>
          <cell r="C28">
            <v>324</v>
          </cell>
          <cell r="D28">
            <v>3095116</v>
          </cell>
          <cell r="E28">
            <v>450116</v>
          </cell>
          <cell r="F28">
            <v>82847</v>
          </cell>
          <cell r="G28">
            <v>20750</v>
          </cell>
          <cell r="H28"/>
          <cell r="I28"/>
          <cell r="J28"/>
          <cell r="K28">
            <v>41847</v>
          </cell>
          <cell r="L28"/>
          <cell r="M28"/>
          <cell r="N28">
            <v>387976</v>
          </cell>
          <cell r="O28"/>
          <cell r="P28">
            <v>13212</v>
          </cell>
          <cell r="Q28"/>
          <cell r="R28">
            <v>679251</v>
          </cell>
          <cell r="S28">
            <v>175662</v>
          </cell>
          <cell r="T28"/>
          <cell r="U28">
            <v>113382</v>
          </cell>
          <cell r="V28"/>
          <cell r="W28">
            <v>6182</v>
          </cell>
          <cell r="X28"/>
          <cell r="Y28"/>
          <cell r="Z28"/>
          <cell r="AA28">
            <v>90527</v>
          </cell>
          <cell r="AB28"/>
          <cell r="AC28"/>
          <cell r="AD28"/>
          <cell r="AE28"/>
          <cell r="AF28"/>
          <cell r="AG28">
            <v>113617</v>
          </cell>
          <cell r="AH28"/>
          <cell r="AI28">
            <v>18236</v>
          </cell>
          <cell r="AJ28"/>
          <cell r="AK28">
            <v>173377</v>
          </cell>
          <cell r="AL28">
            <v>4286</v>
          </cell>
          <cell r="AM28"/>
          <cell r="AN28"/>
          <cell r="AO28"/>
          <cell r="AP28"/>
          <cell r="AQ28">
            <v>1088</v>
          </cell>
          <cell r="AR28">
            <v>25448</v>
          </cell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>
            <v>5492920</v>
          </cell>
          <cell r="BQ28">
            <v>5557389</v>
          </cell>
          <cell r="BR28">
            <v>64469</v>
          </cell>
        </row>
        <row r="29">
          <cell r="A29" t="str">
            <v>Dream Charter School</v>
          </cell>
          <cell r="B29">
            <v>1</v>
          </cell>
          <cell r="C29">
            <v>99</v>
          </cell>
          <cell r="D29">
            <v>992926</v>
          </cell>
          <cell r="E29">
            <v>99927</v>
          </cell>
          <cell r="F29">
            <v>21027</v>
          </cell>
          <cell r="G29"/>
          <cell r="H29"/>
          <cell r="I29">
            <v>125479</v>
          </cell>
          <cell r="J29"/>
          <cell r="K29">
            <v>21196</v>
          </cell>
          <cell r="L29"/>
          <cell r="M29">
            <v>118762</v>
          </cell>
          <cell r="N29">
            <v>39338</v>
          </cell>
          <cell r="O29"/>
          <cell r="P29"/>
          <cell r="Q29"/>
          <cell r="R29">
            <v>78000</v>
          </cell>
          <cell r="S29"/>
          <cell r="T29"/>
          <cell r="U29">
            <v>205651</v>
          </cell>
          <cell r="V29"/>
          <cell r="W29">
            <v>13296</v>
          </cell>
          <cell r="X29"/>
          <cell r="Y29"/>
          <cell r="Z29"/>
          <cell r="AA29">
            <v>5624</v>
          </cell>
          <cell r="AB29"/>
          <cell r="AC29"/>
          <cell r="AD29"/>
          <cell r="AE29"/>
          <cell r="AF29"/>
          <cell r="AG29"/>
          <cell r="AH29"/>
          <cell r="AI29"/>
          <cell r="AJ29">
            <v>1921</v>
          </cell>
          <cell r="AK29"/>
          <cell r="AL29"/>
          <cell r="AM29">
            <v>280803</v>
          </cell>
          <cell r="AN29"/>
          <cell r="AO29"/>
          <cell r="AP29"/>
          <cell r="AQ29">
            <v>37182</v>
          </cell>
          <cell r="AR29">
            <v>12728</v>
          </cell>
          <cell r="AS29"/>
          <cell r="AT29"/>
          <cell r="AU29">
            <v>1797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>
            <v>2055657</v>
          </cell>
          <cell r="BQ29">
            <v>2085907</v>
          </cell>
          <cell r="BR29">
            <v>30250</v>
          </cell>
        </row>
        <row r="30">
          <cell r="A30" t="str">
            <v>East New York Preparatory Charter School</v>
          </cell>
          <cell r="B30">
            <v>3</v>
          </cell>
          <cell r="C30">
            <v>186</v>
          </cell>
          <cell r="D30">
            <v>1055264</v>
          </cell>
          <cell r="E30">
            <v>194040</v>
          </cell>
          <cell r="F30"/>
          <cell r="G30"/>
          <cell r="H30"/>
          <cell r="I30">
            <v>130188</v>
          </cell>
          <cell r="J30"/>
          <cell r="K30">
            <v>18750</v>
          </cell>
          <cell r="L30"/>
          <cell r="M30"/>
          <cell r="N30">
            <v>40581</v>
          </cell>
          <cell r="O30"/>
          <cell r="P30">
            <v>15424</v>
          </cell>
          <cell r="Q30">
            <v>13933</v>
          </cell>
          <cell r="R30"/>
          <cell r="S30">
            <v>2562</v>
          </cell>
          <cell r="T30">
            <v>7873</v>
          </cell>
          <cell r="U30">
            <v>96497</v>
          </cell>
          <cell r="V30"/>
          <cell r="W30">
            <v>2633</v>
          </cell>
          <cell r="X30"/>
          <cell r="Y30"/>
          <cell r="Z30">
            <v>3369</v>
          </cell>
          <cell r="AA30">
            <v>4609</v>
          </cell>
          <cell r="AB30"/>
          <cell r="AC30"/>
          <cell r="AD30"/>
          <cell r="AE30"/>
          <cell r="AF30"/>
          <cell r="AG30"/>
          <cell r="AH30"/>
          <cell r="AI30"/>
          <cell r="AJ30"/>
          <cell r="AK30">
            <v>116514</v>
          </cell>
          <cell r="AL30">
            <v>22730</v>
          </cell>
          <cell r="AM30"/>
          <cell r="AN30"/>
          <cell r="AO30"/>
          <cell r="AP30">
            <v>124008</v>
          </cell>
          <cell r="AQ30">
            <v>7933</v>
          </cell>
          <cell r="AR30">
            <v>54365</v>
          </cell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>
            <v>4152</v>
          </cell>
          <cell r="BH30">
            <v>131956</v>
          </cell>
          <cell r="BI30"/>
          <cell r="BJ30"/>
          <cell r="BK30"/>
          <cell r="BL30"/>
          <cell r="BM30"/>
          <cell r="BN30"/>
          <cell r="BO30"/>
          <cell r="BP30">
            <v>2047381</v>
          </cell>
          <cell r="BQ30">
            <v>2066380</v>
          </cell>
          <cell r="BR30">
            <v>18999</v>
          </cell>
        </row>
        <row r="31">
          <cell r="A31" t="str">
            <v>Excellence Charter School of Bedford Stuyvesant</v>
          </cell>
          <cell r="B31">
            <v>5</v>
          </cell>
          <cell r="C31">
            <v>290</v>
          </cell>
          <cell r="D31">
            <v>3041652</v>
          </cell>
          <cell r="E31">
            <v>319210</v>
          </cell>
          <cell r="F31"/>
          <cell r="G31"/>
          <cell r="H31"/>
          <cell r="I31">
            <v>50348</v>
          </cell>
          <cell r="J31"/>
          <cell r="K31">
            <v>23635</v>
          </cell>
          <cell r="L31"/>
          <cell r="M31">
            <v>379721</v>
          </cell>
          <cell r="N31">
            <v>54273</v>
          </cell>
          <cell r="O31"/>
          <cell r="P31"/>
          <cell r="Q31"/>
          <cell r="R31"/>
          <cell r="S31">
            <v>8983</v>
          </cell>
          <cell r="T31"/>
          <cell r="U31">
            <v>293793</v>
          </cell>
          <cell r="V31">
            <v>181012</v>
          </cell>
          <cell r="W31"/>
          <cell r="X31"/>
          <cell r="Y31"/>
          <cell r="Z31">
            <v>45598</v>
          </cell>
          <cell r="AA31">
            <v>35310</v>
          </cell>
          <cell r="AB31"/>
          <cell r="AC31"/>
          <cell r="AD31"/>
          <cell r="AE31"/>
          <cell r="AF31"/>
          <cell r="AG31"/>
          <cell r="AH31"/>
          <cell r="AI31"/>
          <cell r="AJ31"/>
          <cell r="AK31">
            <v>9270</v>
          </cell>
          <cell r="AL31"/>
          <cell r="AM31"/>
          <cell r="AN31"/>
          <cell r="AO31"/>
          <cell r="AP31"/>
          <cell r="AQ31">
            <v>30580</v>
          </cell>
          <cell r="AR31"/>
          <cell r="AS31"/>
          <cell r="AT31"/>
          <cell r="AU31"/>
          <cell r="AV31"/>
          <cell r="AW31"/>
          <cell r="AX31"/>
          <cell r="AY31">
            <v>14758</v>
          </cell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>
            <v>4488143</v>
          </cell>
          <cell r="BQ31">
            <v>4576848</v>
          </cell>
          <cell r="BR31">
            <v>88705</v>
          </cell>
        </row>
        <row r="32">
          <cell r="A32" t="str">
            <v>Explore Charter School</v>
          </cell>
          <cell r="B32">
            <v>7</v>
          </cell>
          <cell r="C32">
            <v>436</v>
          </cell>
          <cell r="D32">
            <v>4539790</v>
          </cell>
          <cell r="E32">
            <v>296188</v>
          </cell>
          <cell r="F32">
            <v>3313</v>
          </cell>
          <cell r="G32">
            <v>14571</v>
          </cell>
          <cell r="H32"/>
          <cell r="I32">
            <v>208845</v>
          </cell>
          <cell r="J32"/>
          <cell r="K32">
            <v>50344</v>
          </cell>
          <cell r="L32"/>
          <cell r="M32"/>
          <cell r="N32">
            <v>80821</v>
          </cell>
          <cell r="O32">
            <v>3660</v>
          </cell>
          <cell r="P32">
            <v>6834</v>
          </cell>
          <cell r="Q32"/>
          <cell r="R32">
            <v>1</v>
          </cell>
          <cell r="S32">
            <v>16299</v>
          </cell>
          <cell r="T32"/>
          <cell r="U32"/>
          <cell r="V32"/>
          <cell r="W32">
            <v>14421</v>
          </cell>
          <cell r="X32">
            <v>36818</v>
          </cell>
          <cell r="Y32"/>
          <cell r="Z32"/>
          <cell r="AA32">
            <v>40154</v>
          </cell>
          <cell r="AB32"/>
          <cell r="AC32"/>
          <cell r="AD32"/>
          <cell r="AE32"/>
          <cell r="AF32">
            <v>15573</v>
          </cell>
          <cell r="AG32"/>
          <cell r="AH32"/>
          <cell r="AI32"/>
          <cell r="AJ32"/>
          <cell r="AK32"/>
          <cell r="AL32">
            <v>174419</v>
          </cell>
          <cell r="AM32">
            <v>241738</v>
          </cell>
          <cell r="AN32"/>
          <cell r="AO32"/>
          <cell r="AP32"/>
          <cell r="AQ32">
            <v>22143</v>
          </cell>
          <cell r="AR32">
            <v>15454</v>
          </cell>
          <cell r="AS32"/>
          <cell r="AT32"/>
          <cell r="AU32">
            <v>4671</v>
          </cell>
          <cell r="AV32">
            <v>9810</v>
          </cell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>
            <v>5795867</v>
          </cell>
          <cell r="BQ32">
            <v>5886355</v>
          </cell>
          <cell r="BR32">
            <v>90488</v>
          </cell>
        </row>
        <row r="33">
          <cell r="A33" t="str">
            <v>Family Life Charter School</v>
          </cell>
          <cell r="B33">
            <v>8</v>
          </cell>
          <cell r="C33">
            <v>290</v>
          </cell>
          <cell r="D33">
            <v>2870584</v>
          </cell>
          <cell r="E33">
            <v>236158</v>
          </cell>
          <cell r="F33"/>
          <cell r="G33"/>
          <cell r="H33"/>
          <cell r="I33">
            <v>119093</v>
          </cell>
          <cell r="J33"/>
          <cell r="K33">
            <v>39646</v>
          </cell>
          <cell r="L33"/>
          <cell r="M33"/>
          <cell r="N33">
            <v>169053</v>
          </cell>
          <cell r="O33"/>
          <cell r="P33">
            <v>6392</v>
          </cell>
          <cell r="Q33"/>
          <cell r="R33">
            <v>400000</v>
          </cell>
          <cell r="S33">
            <v>44510</v>
          </cell>
          <cell r="T33"/>
          <cell r="U33">
            <v>26828</v>
          </cell>
          <cell r="V33"/>
          <cell r="W33">
            <v>137207</v>
          </cell>
          <cell r="X33"/>
          <cell r="Y33"/>
          <cell r="Z33">
            <v>28111</v>
          </cell>
          <cell r="AA33">
            <v>23974</v>
          </cell>
          <cell r="AB33"/>
          <cell r="AC33"/>
          <cell r="AD33"/>
          <cell r="AE33"/>
          <cell r="AF33">
            <v>43871</v>
          </cell>
          <cell r="AG33">
            <v>91920</v>
          </cell>
          <cell r="AH33"/>
          <cell r="AI33">
            <v>12797</v>
          </cell>
          <cell r="AJ33">
            <v>8611</v>
          </cell>
          <cell r="AK33"/>
          <cell r="AL33"/>
          <cell r="AM33"/>
          <cell r="AN33"/>
          <cell r="AO33"/>
          <cell r="AP33"/>
          <cell r="AQ33">
            <v>27828</v>
          </cell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>
            <v>5567</v>
          </cell>
          <cell r="BH33"/>
          <cell r="BI33">
            <v>7765</v>
          </cell>
          <cell r="BJ33">
            <v>5643</v>
          </cell>
          <cell r="BK33"/>
          <cell r="BL33"/>
          <cell r="BM33"/>
          <cell r="BN33"/>
          <cell r="BO33"/>
          <cell r="BP33">
            <v>4305558</v>
          </cell>
          <cell r="BQ33">
            <v>4520762</v>
          </cell>
          <cell r="BR33">
            <v>215204</v>
          </cell>
        </row>
        <row r="34">
          <cell r="A34" t="str">
            <v>Future Leaders Institute Charter School</v>
          </cell>
          <cell r="B34">
            <v>4</v>
          </cell>
          <cell r="C34">
            <v>328</v>
          </cell>
          <cell r="D34">
            <v>3532957</v>
          </cell>
          <cell r="E34">
            <v>177511</v>
          </cell>
          <cell r="F34">
            <v>132298</v>
          </cell>
          <cell r="G34"/>
          <cell r="H34"/>
          <cell r="I34">
            <v>121168</v>
          </cell>
          <cell r="J34"/>
          <cell r="K34">
            <v>38898</v>
          </cell>
          <cell r="L34"/>
          <cell r="M34"/>
          <cell r="N34">
            <v>32160</v>
          </cell>
          <cell r="O34"/>
          <cell r="P34">
            <v>3590</v>
          </cell>
          <cell r="Q34">
            <v>7098</v>
          </cell>
          <cell r="R34"/>
          <cell r="S34"/>
          <cell r="T34"/>
          <cell r="U34"/>
          <cell r="V34">
            <v>43024</v>
          </cell>
          <cell r="W34"/>
          <cell r="X34"/>
          <cell r="Y34"/>
          <cell r="Z34"/>
          <cell r="AA34">
            <v>18941</v>
          </cell>
          <cell r="AB34"/>
          <cell r="AC34"/>
          <cell r="AD34"/>
          <cell r="AE34"/>
          <cell r="AF34"/>
          <cell r="AG34">
            <v>261239</v>
          </cell>
          <cell r="AH34">
            <v>25408</v>
          </cell>
          <cell r="AI34"/>
          <cell r="AJ34"/>
          <cell r="AK34"/>
          <cell r="AL34">
            <v>8555</v>
          </cell>
          <cell r="AM34"/>
          <cell r="AN34">
            <v>250399</v>
          </cell>
          <cell r="AO34"/>
          <cell r="AP34"/>
          <cell r="AQ34">
            <v>15512</v>
          </cell>
          <cell r="AR34"/>
          <cell r="AS34"/>
          <cell r="AT34"/>
          <cell r="AU34"/>
          <cell r="AV34">
            <v>76533</v>
          </cell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>
            <v>4745291</v>
          </cell>
          <cell r="BQ34">
            <v>4834996</v>
          </cell>
          <cell r="BR34">
            <v>89705</v>
          </cell>
        </row>
        <row r="35">
          <cell r="A35" t="str">
            <v>Girls Preparatory Charter School of New York</v>
          </cell>
          <cell r="B35">
            <v>4</v>
          </cell>
          <cell r="C35">
            <v>220</v>
          </cell>
          <cell r="D35">
            <v>2001539</v>
          </cell>
          <cell r="E35">
            <v>486940</v>
          </cell>
          <cell r="F35">
            <v>56195</v>
          </cell>
          <cell r="G35"/>
          <cell r="H35">
            <v>40430</v>
          </cell>
          <cell r="I35">
            <v>57937</v>
          </cell>
          <cell r="J35">
            <v>20102</v>
          </cell>
          <cell r="K35">
            <v>28355</v>
          </cell>
          <cell r="L35"/>
          <cell r="M35"/>
          <cell r="N35">
            <v>25169</v>
          </cell>
          <cell r="O35"/>
          <cell r="P35"/>
          <cell r="Q35"/>
          <cell r="R35"/>
          <cell r="S35"/>
          <cell r="T35"/>
          <cell r="U35"/>
          <cell r="V35"/>
          <cell r="W35">
            <v>20184</v>
          </cell>
          <cell r="X35"/>
          <cell r="Y35"/>
          <cell r="Z35"/>
          <cell r="AA35">
            <v>12292</v>
          </cell>
          <cell r="AB35"/>
          <cell r="AC35"/>
          <cell r="AD35"/>
          <cell r="AE35"/>
          <cell r="AF35">
            <v>11459</v>
          </cell>
          <cell r="AG35"/>
          <cell r="AH35"/>
          <cell r="AI35">
            <v>9305</v>
          </cell>
          <cell r="AJ35"/>
          <cell r="AK35">
            <v>39792</v>
          </cell>
          <cell r="AL35"/>
          <cell r="AM35"/>
          <cell r="AN35">
            <v>326771</v>
          </cell>
          <cell r="AO35"/>
          <cell r="AP35"/>
          <cell r="AQ35">
            <v>6571</v>
          </cell>
          <cell r="AR35">
            <v>76636</v>
          </cell>
          <cell r="AS35"/>
          <cell r="AT35"/>
          <cell r="AU35">
            <v>11390</v>
          </cell>
          <cell r="AV35"/>
          <cell r="AW35"/>
          <cell r="AX35">
            <v>20542</v>
          </cell>
          <cell r="AY35">
            <v>47949</v>
          </cell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>
            <v>8578</v>
          </cell>
          <cell r="BL35"/>
          <cell r="BM35"/>
          <cell r="BN35"/>
          <cell r="BO35"/>
          <cell r="BP35">
            <v>3308136</v>
          </cell>
          <cell r="BQ35">
            <v>3376751</v>
          </cell>
          <cell r="BR35">
            <v>68615</v>
          </cell>
        </row>
        <row r="36">
          <cell r="A36" t="str">
            <v>Grand Concourse Charter School</v>
          </cell>
          <cell r="B36">
            <v>5</v>
          </cell>
          <cell r="C36">
            <v>382</v>
          </cell>
          <cell r="D36">
            <v>3039357</v>
          </cell>
          <cell r="E36"/>
          <cell r="F36"/>
          <cell r="G36"/>
          <cell r="H36"/>
          <cell r="I36">
            <v>87476</v>
          </cell>
          <cell r="J36"/>
          <cell r="K36">
            <v>32457</v>
          </cell>
          <cell r="L36"/>
          <cell r="M36">
            <v>500000</v>
          </cell>
          <cell r="N36">
            <v>11285</v>
          </cell>
          <cell r="O36"/>
          <cell r="P36">
            <v>4932</v>
          </cell>
          <cell r="Q36"/>
          <cell r="R36">
            <v>434066</v>
          </cell>
          <cell r="S36">
            <v>40644</v>
          </cell>
          <cell r="T36"/>
          <cell r="U36">
            <v>51831</v>
          </cell>
          <cell r="V36"/>
          <cell r="W36">
            <v>157589</v>
          </cell>
          <cell r="X36"/>
          <cell r="Y36"/>
          <cell r="Z36"/>
          <cell r="AA36">
            <v>36695</v>
          </cell>
          <cell r="AB36"/>
          <cell r="AC36"/>
          <cell r="AD36">
            <v>127301</v>
          </cell>
          <cell r="AE36">
            <v>62845</v>
          </cell>
          <cell r="AG36">
            <v>67499</v>
          </cell>
          <cell r="AH36"/>
          <cell r="AI36"/>
          <cell r="AJ36"/>
          <cell r="AK36"/>
          <cell r="AL36"/>
          <cell r="AM36"/>
          <cell r="AN36"/>
          <cell r="AO36"/>
          <cell r="AP36">
            <v>4214</v>
          </cell>
          <cell r="AQ36">
            <v>9446</v>
          </cell>
          <cell r="AR36">
            <v>2359</v>
          </cell>
          <cell r="AS36"/>
          <cell r="AT36"/>
          <cell r="AU36"/>
          <cell r="AV36">
            <v>11090</v>
          </cell>
          <cell r="AW36"/>
          <cell r="AX36"/>
          <cell r="AY36">
            <v>89427</v>
          </cell>
          <cell r="AZ36"/>
          <cell r="BA36"/>
          <cell r="BB36"/>
          <cell r="BC36"/>
          <cell r="BD36"/>
          <cell r="BE36"/>
          <cell r="BF36"/>
          <cell r="BG36">
            <v>1730</v>
          </cell>
          <cell r="BH36"/>
          <cell r="BI36"/>
          <cell r="BJ36"/>
          <cell r="BK36"/>
          <cell r="BL36"/>
          <cell r="BM36"/>
          <cell r="BN36"/>
          <cell r="BO36"/>
          <cell r="BP36">
            <v>4772243</v>
          </cell>
          <cell r="BQ36">
            <v>5021671</v>
          </cell>
          <cell r="BR36">
            <v>249428</v>
          </cell>
        </row>
        <row r="37">
          <cell r="A37" t="str">
            <v>Green Dot Charter School</v>
          </cell>
          <cell r="B37">
            <v>1</v>
          </cell>
          <cell r="C37">
            <v>122</v>
          </cell>
          <cell r="D37">
            <v>938042</v>
          </cell>
          <cell r="E37">
            <v>248121</v>
          </cell>
          <cell r="F37">
            <v>7027</v>
          </cell>
          <cell r="G37">
            <v>12500</v>
          </cell>
          <cell r="H37"/>
          <cell r="I37">
            <v>171371</v>
          </cell>
          <cell r="J37">
            <v>45447</v>
          </cell>
          <cell r="K37">
            <v>18874</v>
          </cell>
          <cell r="L37"/>
          <cell r="M37"/>
          <cell r="N37">
            <v>77441</v>
          </cell>
          <cell r="O37"/>
          <cell r="P37">
            <v>3525</v>
          </cell>
          <cell r="Q37">
            <v>2781</v>
          </cell>
          <cell r="R37"/>
          <cell r="S37">
            <v>195</v>
          </cell>
          <cell r="T37"/>
          <cell r="U37"/>
          <cell r="V37">
            <v>4032</v>
          </cell>
          <cell r="W37">
            <v>785</v>
          </cell>
          <cell r="X37"/>
          <cell r="Y37">
            <v>10622</v>
          </cell>
          <cell r="Z37"/>
          <cell r="AA37">
            <v>8687</v>
          </cell>
          <cell r="AB37"/>
          <cell r="AC37"/>
          <cell r="AD37"/>
          <cell r="AE37"/>
          <cell r="AF37">
            <v>2559</v>
          </cell>
          <cell r="AG37"/>
          <cell r="AH37"/>
          <cell r="AI37"/>
          <cell r="AJ37"/>
          <cell r="AK37"/>
          <cell r="AL37">
            <v>6887</v>
          </cell>
          <cell r="AM37"/>
          <cell r="AN37">
            <v>61395</v>
          </cell>
          <cell r="AO37"/>
          <cell r="AP37">
            <v>1971</v>
          </cell>
          <cell r="AQ37">
            <v>28995</v>
          </cell>
          <cell r="AR37">
            <v>22335</v>
          </cell>
          <cell r="AS37"/>
          <cell r="AT37"/>
          <cell r="AU37"/>
          <cell r="AV37">
            <v>28927</v>
          </cell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>
            <v>173</v>
          </cell>
          <cell r="BH37"/>
          <cell r="BI37"/>
          <cell r="BJ37"/>
          <cell r="BK37"/>
          <cell r="BL37">
            <v>3441</v>
          </cell>
          <cell r="BM37"/>
          <cell r="BN37"/>
          <cell r="BO37"/>
          <cell r="BP37">
            <v>1706133</v>
          </cell>
          <cell r="BQ37">
            <v>1762494</v>
          </cell>
          <cell r="BR37">
            <v>56361</v>
          </cell>
        </row>
        <row r="38">
          <cell r="A38" t="str">
            <v>Harbor Sciences and Arts Charter School</v>
          </cell>
          <cell r="B38">
            <v>9</v>
          </cell>
          <cell r="C38">
            <v>225</v>
          </cell>
          <cell r="D38">
            <v>2243770</v>
          </cell>
          <cell r="E38"/>
          <cell r="F38"/>
          <cell r="G38">
            <v>25500</v>
          </cell>
          <cell r="H38"/>
          <cell r="I38">
            <v>84893</v>
          </cell>
          <cell r="J38"/>
          <cell r="K38">
            <v>12495</v>
          </cell>
          <cell r="L38"/>
          <cell r="M38">
            <v>48000</v>
          </cell>
          <cell r="N38">
            <v>13865</v>
          </cell>
          <cell r="O38"/>
          <cell r="P38"/>
          <cell r="Q38"/>
          <cell r="R38">
            <v>124996</v>
          </cell>
          <cell r="S38">
            <v>7228</v>
          </cell>
          <cell r="T38"/>
          <cell r="U38"/>
          <cell r="V38">
            <v>1500</v>
          </cell>
          <cell r="W38">
            <v>91194</v>
          </cell>
          <cell r="X38">
            <v>6668</v>
          </cell>
          <cell r="Y38"/>
          <cell r="Z38"/>
          <cell r="AA38">
            <v>7864</v>
          </cell>
          <cell r="AB38"/>
          <cell r="AC38"/>
          <cell r="AD38"/>
          <cell r="AE38"/>
          <cell r="AF38">
            <v>25022</v>
          </cell>
          <cell r="AG38"/>
          <cell r="AH38"/>
          <cell r="AI38"/>
          <cell r="AJ38"/>
          <cell r="AK38">
            <v>133895</v>
          </cell>
          <cell r="AL38"/>
          <cell r="AM38"/>
          <cell r="AN38"/>
          <cell r="AO38"/>
          <cell r="AP38"/>
          <cell r="AQ38">
            <v>12273</v>
          </cell>
          <cell r="AR38">
            <v>1954</v>
          </cell>
          <cell r="AS38">
            <v>3380</v>
          </cell>
          <cell r="AT38"/>
          <cell r="AU38"/>
          <cell r="AV38"/>
          <cell r="AW38">
            <v>6346</v>
          </cell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M38"/>
          <cell r="BN38"/>
          <cell r="BO38"/>
          <cell r="BP38">
            <v>2850843</v>
          </cell>
          <cell r="BQ38">
            <v>2868577</v>
          </cell>
          <cell r="BR38">
            <v>17734</v>
          </cell>
        </row>
        <row r="39">
          <cell r="A39" t="str">
            <v>Harlem Children's Zone/Promise Academy Charter School</v>
          </cell>
          <cell r="B39">
            <v>4</v>
          </cell>
          <cell r="C39">
            <v>685</v>
          </cell>
          <cell r="D39">
            <v>8828093</v>
          </cell>
          <cell r="E39">
            <v>961012</v>
          </cell>
          <cell r="F39"/>
          <cell r="G39"/>
          <cell r="H39"/>
          <cell r="I39">
            <v>468740</v>
          </cell>
          <cell r="J39"/>
          <cell r="K39">
            <v>20000</v>
          </cell>
          <cell r="L39">
            <v>1355</v>
          </cell>
          <cell r="M39"/>
          <cell r="N39">
            <v>69591</v>
          </cell>
          <cell r="O39"/>
          <cell r="P39">
            <v>18865</v>
          </cell>
          <cell r="Q39">
            <v>56419</v>
          </cell>
          <cell r="R39">
            <v>15373</v>
          </cell>
          <cell r="S39"/>
          <cell r="T39"/>
          <cell r="U39"/>
          <cell r="V39"/>
          <cell r="W39">
            <v>60632</v>
          </cell>
          <cell r="X39">
            <v>72746</v>
          </cell>
          <cell r="Y39">
            <v>29435</v>
          </cell>
          <cell r="Z39">
            <v>41884</v>
          </cell>
          <cell r="AA39">
            <v>8406</v>
          </cell>
          <cell r="AB39"/>
          <cell r="AC39"/>
          <cell r="AD39"/>
          <cell r="AE39"/>
          <cell r="AF39">
            <v>48700</v>
          </cell>
          <cell r="AG39"/>
          <cell r="AH39"/>
          <cell r="AI39">
            <v>26280</v>
          </cell>
          <cell r="AJ39"/>
          <cell r="AK39">
            <v>798979</v>
          </cell>
          <cell r="AL39"/>
          <cell r="AM39"/>
          <cell r="AN39"/>
          <cell r="AO39"/>
          <cell r="AP39">
            <v>9651</v>
          </cell>
          <cell r="AQ39">
            <v>25809</v>
          </cell>
          <cell r="AR39">
            <v>43873</v>
          </cell>
          <cell r="AS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>
            <v>73361</v>
          </cell>
          <cell r="BJ39">
            <v>72497</v>
          </cell>
          <cell r="BK39"/>
          <cell r="BL39"/>
          <cell r="BM39"/>
          <cell r="BN39"/>
          <cell r="BO39"/>
          <cell r="BP39">
            <v>11751701</v>
          </cell>
          <cell r="BQ39">
            <v>11867087</v>
          </cell>
          <cell r="BR39">
            <v>115386</v>
          </cell>
        </row>
        <row r="40">
          <cell r="A40" t="str">
            <v>Harlem Children's Zone/Promise Academy II</v>
          </cell>
          <cell r="B40">
            <v>3</v>
          </cell>
          <cell r="C40">
            <v>297</v>
          </cell>
          <cell r="D40">
            <v>3758212</v>
          </cell>
          <cell r="E40">
            <v>276943</v>
          </cell>
          <cell r="F40"/>
          <cell r="G40"/>
          <cell r="H40"/>
          <cell r="I40">
            <v>87978</v>
          </cell>
          <cell r="J40"/>
          <cell r="K40">
            <v>20000</v>
          </cell>
          <cell r="L40">
            <v>886</v>
          </cell>
          <cell r="M40"/>
          <cell r="N40">
            <v>53673</v>
          </cell>
          <cell r="O40"/>
          <cell r="P40">
            <v>1309</v>
          </cell>
          <cell r="Q40">
            <v>7011</v>
          </cell>
          <cell r="R40">
            <v>8840</v>
          </cell>
          <cell r="S40"/>
          <cell r="T40"/>
          <cell r="U40"/>
          <cell r="V40"/>
          <cell r="W40">
            <v>16589</v>
          </cell>
          <cell r="X40">
            <v>41987</v>
          </cell>
          <cell r="Y40">
            <v>7471</v>
          </cell>
          <cell r="Z40">
            <v>23873</v>
          </cell>
          <cell r="AA40">
            <v>1937</v>
          </cell>
          <cell r="AB40"/>
          <cell r="AC40"/>
          <cell r="AD40"/>
          <cell r="AE40"/>
          <cell r="AF40">
            <v>34927</v>
          </cell>
          <cell r="AG40"/>
          <cell r="AH40"/>
          <cell r="AI40">
            <v>1599</v>
          </cell>
          <cell r="AJ40"/>
          <cell r="AK40">
            <v>135916</v>
          </cell>
          <cell r="AL40"/>
          <cell r="AM40"/>
          <cell r="AN40"/>
          <cell r="AO40"/>
          <cell r="AP40">
            <v>10269</v>
          </cell>
          <cell r="AQ40">
            <v>5948</v>
          </cell>
          <cell r="AR40">
            <v>12157</v>
          </cell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>
            <v>7211</v>
          </cell>
          <cell r="BJ40">
            <v>5488</v>
          </cell>
          <cell r="BK40"/>
          <cell r="BL40"/>
          <cell r="BM40"/>
          <cell r="BN40"/>
          <cell r="BO40"/>
          <cell r="BP40">
            <v>4520224</v>
          </cell>
          <cell r="BQ40">
            <v>4558767</v>
          </cell>
          <cell r="BR40">
            <v>38543</v>
          </cell>
        </row>
        <row r="41">
          <cell r="A41" t="str">
            <v>Harlem Day Charter School</v>
          </cell>
          <cell r="B41">
            <v>8</v>
          </cell>
          <cell r="C41">
            <v>258</v>
          </cell>
          <cell r="D41">
            <v>2946848</v>
          </cell>
          <cell r="E41">
            <v>744560</v>
          </cell>
          <cell r="F41">
            <v>97556</v>
          </cell>
          <cell r="G41"/>
          <cell r="H41"/>
          <cell r="I41">
            <v>245609</v>
          </cell>
          <cell r="J41"/>
          <cell r="K41">
            <v>37813</v>
          </cell>
          <cell r="L41"/>
          <cell r="M41"/>
          <cell r="N41">
            <v>43361</v>
          </cell>
          <cell r="O41"/>
          <cell r="P41"/>
          <cell r="Q41"/>
          <cell r="R41">
            <v>370106</v>
          </cell>
          <cell r="S41">
            <v>124572</v>
          </cell>
          <cell r="T41"/>
          <cell r="U41">
            <v>114653</v>
          </cell>
          <cell r="V41"/>
          <cell r="W41"/>
          <cell r="X41"/>
          <cell r="Y41"/>
          <cell r="Z41">
            <v>74047</v>
          </cell>
          <cell r="AA41">
            <v>25521</v>
          </cell>
          <cell r="AB41"/>
          <cell r="AC41"/>
          <cell r="AD41">
            <v>79580</v>
          </cell>
          <cell r="AE41"/>
          <cell r="AF41">
            <v>30050</v>
          </cell>
          <cell r="AG41"/>
          <cell r="AH41">
            <v>25548</v>
          </cell>
          <cell r="AI41"/>
          <cell r="AJ41"/>
          <cell r="AK41"/>
          <cell r="AL41"/>
          <cell r="AM41"/>
          <cell r="AN41">
            <v>29377</v>
          </cell>
          <cell r="AO41"/>
          <cell r="AP41"/>
          <cell r="AQ41">
            <v>29962</v>
          </cell>
          <cell r="AR41"/>
          <cell r="AS41"/>
          <cell r="AT41"/>
          <cell r="AU41"/>
          <cell r="AV41">
            <v>33876</v>
          </cell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>
            <v>5053039</v>
          </cell>
          <cell r="BQ41">
            <v>5419978</v>
          </cell>
          <cell r="BR41">
            <v>366939</v>
          </cell>
        </row>
        <row r="42">
          <cell r="A42" t="str">
            <v>Harlem Link Charter School</v>
          </cell>
          <cell r="B42">
            <v>4</v>
          </cell>
          <cell r="C42">
            <v>276</v>
          </cell>
          <cell r="D42">
            <v>2690646</v>
          </cell>
          <cell r="E42">
            <v>285373</v>
          </cell>
          <cell r="F42"/>
          <cell r="G42">
            <v>27062</v>
          </cell>
          <cell r="H42"/>
          <cell r="I42">
            <v>92295</v>
          </cell>
          <cell r="J42"/>
          <cell r="K42">
            <v>53803</v>
          </cell>
          <cell r="L42"/>
          <cell r="M42">
            <v>66966</v>
          </cell>
          <cell r="N42">
            <v>35416</v>
          </cell>
          <cell r="O42"/>
          <cell r="P42">
            <v>4792</v>
          </cell>
          <cell r="Q42"/>
          <cell r="R42">
            <v>12414</v>
          </cell>
          <cell r="S42"/>
          <cell r="T42"/>
          <cell r="U42">
            <v>147960</v>
          </cell>
          <cell r="V42"/>
          <cell r="W42">
            <v>21457</v>
          </cell>
          <cell r="X42"/>
          <cell r="Y42"/>
          <cell r="Z42">
            <v>24112</v>
          </cell>
          <cell r="AA42"/>
          <cell r="AB42"/>
          <cell r="AC42"/>
          <cell r="AD42"/>
          <cell r="AE42"/>
          <cell r="AF42">
            <v>16694</v>
          </cell>
          <cell r="AG42">
            <v>200870</v>
          </cell>
          <cell r="AH42"/>
          <cell r="AI42"/>
          <cell r="AJ42">
            <v>4428</v>
          </cell>
          <cell r="AK42"/>
          <cell r="AL42"/>
          <cell r="AM42"/>
          <cell r="AN42"/>
          <cell r="AO42"/>
          <cell r="AP42">
            <v>8345</v>
          </cell>
          <cell r="AQ42">
            <v>588</v>
          </cell>
          <cell r="AR42">
            <v>25343</v>
          </cell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>
            <v>3718564</v>
          </cell>
          <cell r="BQ42">
            <v>3754649</v>
          </cell>
          <cell r="BR42">
            <v>36085</v>
          </cell>
        </row>
        <row r="43">
          <cell r="A43" t="str">
            <v>Harlem Success Academy 1 Charter School</v>
          </cell>
          <cell r="B43">
            <v>3</v>
          </cell>
          <cell r="C43">
            <v>405</v>
          </cell>
          <cell r="D43">
            <v>2877516</v>
          </cell>
          <cell r="E43">
            <v>177206</v>
          </cell>
          <cell r="F43"/>
          <cell r="G43">
            <v>15380</v>
          </cell>
          <cell r="H43"/>
          <cell r="I43">
            <v>410464</v>
          </cell>
          <cell r="J43"/>
          <cell r="K43">
            <v>29524</v>
          </cell>
          <cell r="L43"/>
          <cell r="M43">
            <v>482726</v>
          </cell>
          <cell r="N43">
            <v>80962</v>
          </cell>
          <cell r="O43"/>
          <cell r="P43">
            <v>29617</v>
          </cell>
          <cell r="Q43"/>
          <cell r="R43">
            <v>12848</v>
          </cell>
          <cell r="S43"/>
          <cell r="T43"/>
          <cell r="U43">
            <v>120680</v>
          </cell>
          <cell r="V43">
            <v>41596</v>
          </cell>
          <cell r="W43">
            <v>105270</v>
          </cell>
          <cell r="X43"/>
          <cell r="Y43">
            <v>20178</v>
          </cell>
          <cell r="Z43">
            <v>48025</v>
          </cell>
          <cell r="AA43">
            <v>112538</v>
          </cell>
          <cell r="AB43"/>
          <cell r="AC43"/>
          <cell r="AD43"/>
          <cell r="AE43"/>
          <cell r="AF43">
            <v>5617</v>
          </cell>
          <cell r="AG43"/>
          <cell r="AH43">
            <v>14320</v>
          </cell>
          <cell r="AI43"/>
          <cell r="AJ43"/>
          <cell r="AK43">
            <v>29181</v>
          </cell>
          <cell r="AL43"/>
          <cell r="AM43"/>
          <cell r="AN43">
            <v>12375</v>
          </cell>
          <cell r="AO43"/>
          <cell r="AP43"/>
          <cell r="AQ43">
            <v>18013</v>
          </cell>
          <cell r="AR43">
            <v>83390</v>
          </cell>
          <cell r="AS43"/>
          <cell r="AT43"/>
          <cell r="AU43"/>
          <cell r="AV43">
            <v>18000</v>
          </cell>
          <cell r="AW43"/>
          <cell r="AX43"/>
          <cell r="AY43"/>
          <cell r="AZ43">
            <v>36120</v>
          </cell>
          <cell r="BA43"/>
          <cell r="BB43"/>
          <cell r="BC43"/>
          <cell r="BD43"/>
          <cell r="BE43"/>
          <cell r="BF43"/>
          <cell r="BG43">
            <v>22782</v>
          </cell>
          <cell r="BH43"/>
          <cell r="BI43"/>
          <cell r="BJ43"/>
          <cell r="BK43"/>
          <cell r="BL43"/>
          <cell r="BM43"/>
          <cell r="BN43"/>
          <cell r="BO43"/>
          <cell r="BP43">
            <v>4804328</v>
          </cell>
          <cell r="BQ43">
            <v>4920971</v>
          </cell>
          <cell r="BR43">
            <v>116643</v>
          </cell>
        </row>
        <row r="44">
          <cell r="A44" t="str">
            <v xml:space="preserve">Harlem Success Academy 2 Charter School </v>
          </cell>
          <cell r="B44">
            <v>1</v>
          </cell>
          <cell r="C44">
            <v>193</v>
          </cell>
          <cell r="D44">
            <v>1317568</v>
          </cell>
          <cell r="E44">
            <v>155248</v>
          </cell>
          <cell r="F44"/>
          <cell r="G44">
            <v>14861</v>
          </cell>
          <cell r="H44"/>
          <cell r="I44">
            <v>280723</v>
          </cell>
          <cell r="J44"/>
          <cell r="K44">
            <v>24291</v>
          </cell>
          <cell r="L44"/>
          <cell r="M44">
            <v>227294</v>
          </cell>
          <cell r="N44">
            <v>36963</v>
          </cell>
          <cell r="O44"/>
          <cell r="P44">
            <v>21476</v>
          </cell>
          <cell r="Q44"/>
          <cell r="R44">
            <v>13425</v>
          </cell>
          <cell r="S44"/>
          <cell r="T44"/>
          <cell r="U44">
            <v>48779</v>
          </cell>
          <cell r="V44">
            <v>18467</v>
          </cell>
          <cell r="W44">
            <v>43383</v>
          </cell>
          <cell r="X44"/>
          <cell r="Y44">
            <v>16505</v>
          </cell>
          <cell r="Z44">
            <v>47081</v>
          </cell>
          <cell r="AA44">
            <v>85378</v>
          </cell>
          <cell r="AB44"/>
          <cell r="AC44"/>
          <cell r="AD44"/>
          <cell r="AE44"/>
          <cell r="AF44">
            <v>4535</v>
          </cell>
          <cell r="AG44"/>
          <cell r="AH44">
            <v>6215</v>
          </cell>
          <cell r="AI44"/>
          <cell r="AJ44"/>
          <cell r="AK44">
            <v>26813</v>
          </cell>
          <cell r="AL44"/>
          <cell r="AM44"/>
          <cell r="AN44">
            <v>6472</v>
          </cell>
          <cell r="AO44"/>
          <cell r="AP44"/>
          <cell r="AQ44">
            <v>103</v>
          </cell>
          <cell r="AR44">
            <v>163269</v>
          </cell>
          <cell r="AS44"/>
          <cell r="AT44"/>
          <cell r="AU44"/>
          <cell r="AV44">
            <v>20420</v>
          </cell>
          <cell r="AW44"/>
          <cell r="AX44"/>
          <cell r="AY44"/>
          <cell r="AZ44">
            <v>29726</v>
          </cell>
          <cell r="BA44"/>
          <cell r="BB44"/>
          <cell r="BC44"/>
          <cell r="BD44"/>
          <cell r="BE44"/>
          <cell r="BF44"/>
          <cell r="BG44">
            <v>11542</v>
          </cell>
          <cell r="BH44"/>
          <cell r="BI44"/>
          <cell r="BJ44"/>
          <cell r="BK44"/>
          <cell r="BL44"/>
          <cell r="BM44"/>
          <cell r="BN44"/>
          <cell r="BO44"/>
          <cell r="BP44">
            <v>2620537</v>
          </cell>
          <cell r="BQ44">
            <v>2657228</v>
          </cell>
          <cell r="BR44">
            <v>36691</v>
          </cell>
        </row>
        <row r="45">
          <cell r="A45" t="str">
            <v xml:space="preserve">Harlem Success Academy 3 Charter School </v>
          </cell>
          <cell r="B45">
            <v>1</v>
          </cell>
          <cell r="C45">
            <v>193</v>
          </cell>
          <cell r="D45">
            <v>1324647</v>
          </cell>
          <cell r="E45">
            <v>207049</v>
          </cell>
          <cell r="F45"/>
          <cell r="G45">
            <v>14861</v>
          </cell>
          <cell r="H45"/>
          <cell r="I45">
            <v>276947</v>
          </cell>
          <cell r="J45"/>
          <cell r="K45">
            <v>24200</v>
          </cell>
          <cell r="L45"/>
          <cell r="M45">
            <v>224845</v>
          </cell>
          <cell r="N45">
            <v>34395</v>
          </cell>
          <cell r="O45"/>
          <cell r="P45">
            <v>23947</v>
          </cell>
          <cell r="Q45"/>
          <cell r="R45">
            <v>16562</v>
          </cell>
          <cell r="S45"/>
          <cell r="T45"/>
          <cell r="U45">
            <v>56171</v>
          </cell>
          <cell r="V45">
            <v>14528</v>
          </cell>
          <cell r="W45">
            <v>44388</v>
          </cell>
          <cell r="X45"/>
          <cell r="Y45">
            <v>18861</v>
          </cell>
          <cell r="Z45">
            <v>38952</v>
          </cell>
          <cell r="AA45">
            <v>79923</v>
          </cell>
          <cell r="AB45"/>
          <cell r="AC45"/>
          <cell r="AD45"/>
          <cell r="AE45"/>
          <cell r="AF45">
            <v>4199</v>
          </cell>
          <cell r="AG45"/>
          <cell r="AH45">
            <v>5443</v>
          </cell>
          <cell r="AI45"/>
          <cell r="AJ45"/>
          <cell r="AK45">
            <v>23818</v>
          </cell>
          <cell r="AL45"/>
          <cell r="AM45"/>
          <cell r="AN45">
            <v>6473</v>
          </cell>
          <cell r="AO45"/>
          <cell r="AP45"/>
          <cell r="AQ45">
            <v>70</v>
          </cell>
          <cell r="AR45">
            <v>166206</v>
          </cell>
          <cell r="AS45"/>
          <cell r="AT45"/>
          <cell r="AU45"/>
          <cell r="AV45">
            <v>18000</v>
          </cell>
          <cell r="AW45"/>
          <cell r="AX45"/>
          <cell r="AY45"/>
          <cell r="AZ45">
            <v>32651</v>
          </cell>
          <cell r="BA45"/>
          <cell r="BB45"/>
          <cell r="BC45"/>
          <cell r="BD45"/>
          <cell r="BE45"/>
          <cell r="BF45"/>
          <cell r="BG45">
            <v>9071</v>
          </cell>
          <cell r="BH45"/>
          <cell r="BI45"/>
          <cell r="BJ45"/>
          <cell r="BK45"/>
          <cell r="BL45"/>
          <cell r="BM45"/>
          <cell r="BN45"/>
          <cell r="BO45"/>
          <cell r="BP45">
            <v>2666207</v>
          </cell>
          <cell r="BQ45">
            <v>2706414</v>
          </cell>
          <cell r="BR45">
            <v>40207</v>
          </cell>
        </row>
        <row r="46">
          <cell r="A46" t="str">
            <v xml:space="preserve">Harlem Success Academy 4 Charter School </v>
          </cell>
          <cell r="B46">
            <v>1</v>
          </cell>
          <cell r="C46">
            <v>179</v>
          </cell>
          <cell r="D46">
            <v>1288350</v>
          </cell>
          <cell r="E46">
            <v>158154</v>
          </cell>
          <cell r="F46"/>
          <cell r="G46">
            <v>14861</v>
          </cell>
          <cell r="H46"/>
          <cell r="I46">
            <v>295079</v>
          </cell>
          <cell r="J46"/>
          <cell r="K46">
            <v>24214</v>
          </cell>
          <cell r="L46"/>
          <cell r="M46">
            <v>209932</v>
          </cell>
          <cell r="N46">
            <v>29602</v>
          </cell>
          <cell r="O46"/>
          <cell r="P46">
            <v>28240</v>
          </cell>
          <cell r="Q46"/>
          <cell r="R46">
            <v>24758</v>
          </cell>
          <cell r="S46"/>
          <cell r="T46"/>
          <cell r="U46">
            <v>56048</v>
          </cell>
          <cell r="V46">
            <v>25951</v>
          </cell>
          <cell r="W46">
            <v>38248</v>
          </cell>
          <cell r="X46"/>
          <cell r="Y46">
            <v>20847</v>
          </cell>
          <cell r="Z46">
            <v>51579</v>
          </cell>
          <cell r="AA46">
            <v>73124</v>
          </cell>
          <cell r="AB46"/>
          <cell r="AC46"/>
          <cell r="AD46"/>
          <cell r="AE46"/>
          <cell r="AF46">
            <v>4003</v>
          </cell>
          <cell r="AG46"/>
          <cell r="AH46">
            <v>5639</v>
          </cell>
          <cell r="AI46"/>
          <cell r="AJ46"/>
          <cell r="AK46">
            <v>15136</v>
          </cell>
          <cell r="AL46"/>
          <cell r="AM46"/>
          <cell r="AN46">
            <v>7372</v>
          </cell>
          <cell r="AO46"/>
          <cell r="AP46"/>
          <cell r="AQ46">
            <v>20</v>
          </cell>
          <cell r="AR46">
            <v>165559</v>
          </cell>
          <cell r="AS46"/>
          <cell r="AT46"/>
          <cell r="AU46"/>
          <cell r="AV46">
            <v>18000</v>
          </cell>
          <cell r="AW46"/>
          <cell r="AX46"/>
          <cell r="AY46"/>
          <cell r="AZ46">
            <v>33815</v>
          </cell>
          <cell r="BA46"/>
          <cell r="BB46"/>
          <cell r="BC46"/>
          <cell r="BD46"/>
          <cell r="BE46"/>
          <cell r="BF46"/>
          <cell r="BG46">
            <v>8562</v>
          </cell>
          <cell r="BH46"/>
          <cell r="BI46"/>
          <cell r="BJ46"/>
          <cell r="BK46"/>
          <cell r="BL46"/>
          <cell r="BM46"/>
          <cell r="BN46"/>
          <cell r="BO46"/>
          <cell r="BP46">
            <v>2597093</v>
          </cell>
          <cell r="BQ46">
            <v>2629103</v>
          </cell>
          <cell r="BR46">
            <v>32010</v>
          </cell>
        </row>
        <row r="47">
          <cell r="A47" t="str">
            <v>Harlem Village Academy Charter School</v>
          </cell>
          <cell r="B47">
            <v>6</v>
          </cell>
          <cell r="C47">
            <v>281</v>
          </cell>
          <cell r="D47">
            <v>2825125</v>
          </cell>
          <cell r="E47">
            <v>163405</v>
          </cell>
          <cell r="F47"/>
          <cell r="G47">
            <v>12500</v>
          </cell>
          <cell r="H47">
            <v>8912</v>
          </cell>
          <cell r="I47">
            <v>112796</v>
          </cell>
          <cell r="J47"/>
          <cell r="K47">
            <v>22960</v>
          </cell>
          <cell r="L47"/>
          <cell r="M47"/>
          <cell r="N47">
            <v>59102</v>
          </cell>
          <cell r="O47"/>
          <cell r="P47">
            <v>26076</v>
          </cell>
          <cell r="Q47"/>
          <cell r="R47">
            <v>139112</v>
          </cell>
          <cell r="S47">
            <v>5324</v>
          </cell>
          <cell r="T47"/>
          <cell r="U47">
            <v>27178</v>
          </cell>
          <cell r="V47">
            <v>58465</v>
          </cell>
          <cell r="W47">
            <v>13565</v>
          </cell>
          <cell r="X47"/>
          <cell r="Y47"/>
          <cell r="Z47"/>
          <cell r="AA47">
            <v>13365</v>
          </cell>
          <cell r="AB47"/>
          <cell r="AC47"/>
          <cell r="AD47"/>
          <cell r="AE47"/>
          <cell r="AF47">
            <v>63841</v>
          </cell>
          <cell r="AG47">
            <v>13914</v>
          </cell>
          <cell r="AH47"/>
          <cell r="AI47"/>
          <cell r="AJ47"/>
          <cell r="AK47"/>
          <cell r="AL47"/>
          <cell r="AM47"/>
          <cell r="AN47">
            <v>53813</v>
          </cell>
          <cell r="AO47"/>
          <cell r="AP47"/>
          <cell r="AQ47">
            <v>24728</v>
          </cell>
          <cell r="AR47">
            <v>2931</v>
          </cell>
          <cell r="AS47"/>
          <cell r="AT47"/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>
            <v>8651</v>
          </cell>
          <cell r="BH47"/>
          <cell r="BI47"/>
          <cell r="BJ47"/>
          <cell r="BK47"/>
          <cell r="BL47"/>
          <cell r="BM47"/>
          <cell r="BN47"/>
          <cell r="BO47"/>
          <cell r="BP47">
            <v>3655763</v>
          </cell>
          <cell r="BQ47">
            <v>3723326</v>
          </cell>
          <cell r="BR47">
            <v>67563</v>
          </cell>
        </row>
        <row r="48">
          <cell r="A48" t="str">
            <v>Harlem Village Leadership Academy Charter School</v>
          </cell>
          <cell r="B48">
            <v>4</v>
          </cell>
          <cell r="C48">
            <v>209</v>
          </cell>
          <cell r="D48">
            <v>2012207</v>
          </cell>
          <cell r="E48">
            <v>96150</v>
          </cell>
          <cell r="F48"/>
          <cell r="G48">
            <v>12500</v>
          </cell>
          <cell r="H48">
            <v>9393</v>
          </cell>
          <cell r="I48">
            <v>163616</v>
          </cell>
          <cell r="J48"/>
          <cell r="K48">
            <v>24020</v>
          </cell>
          <cell r="L48"/>
          <cell r="M48"/>
          <cell r="N48">
            <v>58040</v>
          </cell>
          <cell r="O48"/>
          <cell r="P48">
            <v>21355</v>
          </cell>
          <cell r="Q48"/>
          <cell r="R48">
            <v>59483</v>
          </cell>
          <cell r="S48">
            <v>1059</v>
          </cell>
          <cell r="T48"/>
          <cell r="U48">
            <v>17747</v>
          </cell>
          <cell r="V48">
            <v>47998</v>
          </cell>
          <cell r="W48">
            <v>7859</v>
          </cell>
          <cell r="X48"/>
          <cell r="Y48"/>
          <cell r="Z48"/>
          <cell r="AA48">
            <v>6806</v>
          </cell>
          <cell r="AB48"/>
          <cell r="AC48"/>
          <cell r="AD48"/>
          <cell r="AE48"/>
          <cell r="AF48">
            <v>58001</v>
          </cell>
          <cell r="AG48">
            <v>12727</v>
          </cell>
          <cell r="AH48"/>
          <cell r="AI48"/>
          <cell r="AJ48"/>
          <cell r="AK48"/>
          <cell r="AL48"/>
          <cell r="AM48"/>
          <cell r="AN48">
            <v>7596</v>
          </cell>
          <cell r="AO48"/>
          <cell r="AP48"/>
          <cell r="AQ48">
            <v>11734</v>
          </cell>
          <cell r="AR48">
            <v>6653</v>
          </cell>
          <cell r="AS48"/>
          <cell r="AT48"/>
          <cell r="AU48"/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>
            <v>5497</v>
          </cell>
          <cell r="BH48"/>
          <cell r="BI48"/>
          <cell r="BJ48"/>
          <cell r="BK48"/>
          <cell r="BL48"/>
          <cell r="BM48"/>
          <cell r="BN48"/>
          <cell r="BO48"/>
          <cell r="BP48">
            <v>2640441</v>
          </cell>
          <cell r="BQ48">
            <v>2669503</v>
          </cell>
          <cell r="BR48">
            <v>29062</v>
          </cell>
        </row>
        <row r="49">
          <cell r="A49" t="str">
            <v>Harriet Tubman Charter School</v>
          </cell>
          <cell r="B49">
            <v>8</v>
          </cell>
          <cell r="C49">
            <v>461</v>
          </cell>
          <cell r="D49">
            <v>1946056</v>
          </cell>
          <cell r="E49">
            <v>768158</v>
          </cell>
          <cell r="F49"/>
          <cell r="G49"/>
          <cell r="H49"/>
          <cell r="I49">
            <v>174053</v>
          </cell>
          <cell r="J49"/>
          <cell r="K49">
            <v>19045</v>
          </cell>
          <cell r="L49"/>
          <cell r="M49">
            <v>934553</v>
          </cell>
          <cell r="N49">
            <v>30565</v>
          </cell>
          <cell r="O49"/>
          <cell r="P49"/>
          <cell r="Q49"/>
          <cell r="R49">
            <v>451697</v>
          </cell>
          <cell r="S49"/>
          <cell r="T49"/>
          <cell r="U49">
            <v>7819</v>
          </cell>
          <cell r="V49">
            <v>11081</v>
          </cell>
          <cell r="W49">
            <v>10485</v>
          </cell>
          <cell r="X49"/>
          <cell r="Y49"/>
          <cell r="Z49"/>
          <cell r="AA49">
            <v>19866</v>
          </cell>
          <cell r="AB49"/>
          <cell r="AC49">
            <v>140535</v>
          </cell>
          <cell r="AD49"/>
          <cell r="AE49">
            <v>87016</v>
          </cell>
          <cell r="AF49">
            <v>48851</v>
          </cell>
          <cell r="AG49">
            <v>234190</v>
          </cell>
          <cell r="AH49"/>
          <cell r="AI49"/>
          <cell r="AJ49">
            <v>2558</v>
          </cell>
          <cell r="AK49">
            <v>260957</v>
          </cell>
          <cell r="AL49"/>
          <cell r="AM49"/>
          <cell r="AN49"/>
          <cell r="AO49"/>
          <cell r="AP49"/>
          <cell r="AQ49">
            <v>113218</v>
          </cell>
          <cell r="AR49">
            <v>31446</v>
          </cell>
          <cell r="AS49"/>
          <cell r="AT49"/>
          <cell r="AU49"/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>
            <v>8118</v>
          </cell>
          <cell r="BH49"/>
          <cell r="BI49"/>
          <cell r="BJ49"/>
          <cell r="BK49"/>
          <cell r="BL49"/>
          <cell r="BM49"/>
          <cell r="BN49"/>
          <cell r="BO49"/>
          <cell r="BP49">
            <v>5300267</v>
          </cell>
          <cell r="BQ49">
            <v>5443087</v>
          </cell>
          <cell r="BR49">
            <v>142820</v>
          </cell>
        </row>
        <row r="50">
          <cell r="A50" t="str">
            <v>Hellenic Classical Charter School</v>
          </cell>
          <cell r="B50">
            <v>4</v>
          </cell>
          <cell r="C50">
            <v>308</v>
          </cell>
          <cell r="D50">
            <v>2367267</v>
          </cell>
          <cell r="E50">
            <v>352172</v>
          </cell>
          <cell r="F50"/>
          <cell r="G50"/>
          <cell r="H50"/>
          <cell r="I50">
            <v>275511</v>
          </cell>
          <cell r="J50"/>
          <cell r="K50">
            <v>32533</v>
          </cell>
          <cell r="L50"/>
          <cell r="M50"/>
          <cell r="N50"/>
          <cell r="O50"/>
          <cell r="P50">
            <v>3169</v>
          </cell>
          <cell r="Q50"/>
          <cell r="R50">
            <v>409333</v>
          </cell>
          <cell r="S50">
            <v>23022</v>
          </cell>
          <cell r="T50"/>
          <cell r="U50">
            <v>71379</v>
          </cell>
          <cell r="V50"/>
          <cell r="W50"/>
          <cell r="X50"/>
          <cell r="Y50"/>
          <cell r="Z50"/>
          <cell r="AA50">
            <v>4976</v>
          </cell>
          <cell r="AB50">
            <v>23198</v>
          </cell>
          <cell r="AC50"/>
          <cell r="AD50"/>
          <cell r="AE50"/>
          <cell r="AF50"/>
          <cell r="AG50">
            <v>55648</v>
          </cell>
          <cell r="AH50"/>
          <cell r="AI50">
            <v>1641</v>
          </cell>
          <cell r="AJ50">
            <v>169</v>
          </cell>
          <cell r="AK50">
            <v>132768</v>
          </cell>
          <cell r="AL50"/>
          <cell r="AM50"/>
          <cell r="AN50"/>
          <cell r="AO50"/>
          <cell r="AP50"/>
          <cell r="AQ50">
            <v>28523</v>
          </cell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>
            <v>3781309</v>
          </cell>
          <cell r="BQ50">
            <v>3951325</v>
          </cell>
          <cell r="BR50">
            <v>170016</v>
          </cell>
        </row>
        <row r="51">
          <cell r="A51" t="str">
            <v>Hyde Leadership Charter School</v>
          </cell>
          <cell r="B51">
            <v>3</v>
          </cell>
          <cell r="C51">
            <v>470</v>
          </cell>
          <cell r="D51">
            <v>4511014</v>
          </cell>
          <cell r="E51">
            <v>239948</v>
          </cell>
          <cell r="F51">
            <v>47989</v>
          </cell>
          <cell r="G51"/>
          <cell r="H51"/>
          <cell r="I51">
            <v>286698</v>
          </cell>
          <cell r="J51">
            <v>5377</v>
          </cell>
          <cell r="K51">
            <v>33649</v>
          </cell>
          <cell r="L51"/>
          <cell r="M51">
            <v>165755</v>
          </cell>
          <cell r="N51">
            <v>88275</v>
          </cell>
          <cell r="O51"/>
          <cell r="P51">
            <v>42478</v>
          </cell>
          <cell r="Q51"/>
          <cell r="R51"/>
          <cell r="S51">
            <v>8026</v>
          </cell>
          <cell r="T51"/>
          <cell r="U51">
            <v>145009</v>
          </cell>
          <cell r="V51"/>
          <cell r="W51">
            <v>8512</v>
          </cell>
          <cell r="X51"/>
          <cell r="Y51"/>
          <cell r="Z51">
            <v>33572</v>
          </cell>
          <cell r="AA51">
            <v>11108</v>
          </cell>
          <cell r="AB51"/>
          <cell r="AC51"/>
          <cell r="AD51"/>
          <cell r="AE51"/>
          <cell r="AF51"/>
          <cell r="AG51"/>
          <cell r="AH51"/>
          <cell r="AI51"/>
          <cell r="AJ51"/>
          <cell r="AK51">
            <v>21675</v>
          </cell>
          <cell r="AL51">
            <v>97643</v>
          </cell>
          <cell r="AM51"/>
          <cell r="AN51"/>
          <cell r="AO51"/>
          <cell r="AP51">
            <v>38017</v>
          </cell>
          <cell r="AQ51">
            <v>40564</v>
          </cell>
          <cell r="AR51">
            <v>10167</v>
          </cell>
          <cell r="AS51"/>
          <cell r="AT51"/>
          <cell r="AU51"/>
          <cell r="AV51"/>
          <cell r="AW51"/>
          <cell r="AX51"/>
          <cell r="AY51"/>
          <cell r="AZ51"/>
          <cell r="BA51"/>
          <cell r="BB51">
            <v>87170</v>
          </cell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>
            <v>5922646</v>
          </cell>
          <cell r="BQ51">
            <v>5941534</v>
          </cell>
          <cell r="BR51">
            <v>18888</v>
          </cell>
        </row>
        <row r="52">
          <cell r="A52" t="str">
            <v>International Leadership Charter School</v>
          </cell>
          <cell r="B52">
            <v>3</v>
          </cell>
          <cell r="C52">
            <v>243</v>
          </cell>
          <cell r="D52">
            <v>1119190</v>
          </cell>
          <cell r="E52">
            <v>531751</v>
          </cell>
          <cell r="F52"/>
          <cell r="G52"/>
          <cell r="H52"/>
          <cell r="I52">
            <v>147109</v>
          </cell>
          <cell r="J52"/>
          <cell r="K52">
            <v>35388</v>
          </cell>
          <cell r="L52"/>
          <cell r="M52"/>
          <cell r="N52">
            <v>13120</v>
          </cell>
          <cell r="O52"/>
          <cell r="P52">
            <v>14308</v>
          </cell>
          <cell r="Q52"/>
          <cell r="R52">
            <v>570948</v>
          </cell>
          <cell r="S52"/>
          <cell r="T52"/>
          <cell r="U52">
            <v>73563</v>
          </cell>
          <cell r="V52"/>
          <cell r="W52">
            <v>83835</v>
          </cell>
          <cell r="X52"/>
          <cell r="Y52"/>
          <cell r="Z52"/>
          <cell r="AA52"/>
          <cell r="AB52"/>
          <cell r="AC52"/>
          <cell r="AD52">
            <v>87097</v>
          </cell>
          <cell r="AE52">
            <v>111616</v>
          </cell>
          <cell r="AF52">
            <v>92078</v>
          </cell>
          <cell r="AG52">
            <v>25991</v>
          </cell>
          <cell r="AH52"/>
          <cell r="AI52">
            <v>5309</v>
          </cell>
          <cell r="AJ52"/>
          <cell r="AK52">
            <v>119181</v>
          </cell>
          <cell r="AL52"/>
          <cell r="AM52"/>
          <cell r="AN52"/>
          <cell r="AO52"/>
          <cell r="AP52"/>
          <cell r="AQ52">
            <v>25237</v>
          </cell>
          <cell r="AR52">
            <v>23974</v>
          </cell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>
            <v>33133</v>
          </cell>
          <cell r="BN52"/>
          <cell r="BO52"/>
          <cell r="BP52">
            <v>3112828</v>
          </cell>
          <cell r="BQ52">
            <v>3317417</v>
          </cell>
          <cell r="BR52">
            <v>204589</v>
          </cell>
        </row>
        <row r="53">
          <cell r="A53" t="str">
            <v>John V. Lindsay Wildcat Academy Charter School</v>
          </cell>
          <cell r="B53">
            <v>9</v>
          </cell>
          <cell r="C53">
            <v>481</v>
          </cell>
          <cell r="D53">
            <v>4363343</v>
          </cell>
          <cell r="E53">
            <v>661406</v>
          </cell>
          <cell r="F53"/>
          <cell r="G53"/>
          <cell r="H53"/>
          <cell r="I53">
            <v>60994</v>
          </cell>
          <cell r="J53"/>
          <cell r="K53">
            <v>29894</v>
          </cell>
          <cell r="L53">
            <v>5646</v>
          </cell>
          <cell r="M53"/>
          <cell r="N53">
            <v>9540</v>
          </cell>
          <cell r="O53"/>
          <cell r="P53"/>
          <cell r="Q53">
            <v>10967</v>
          </cell>
          <cell r="R53">
            <v>1382224</v>
          </cell>
          <cell r="S53">
            <v>30050</v>
          </cell>
          <cell r="T53"/>
          <cell r="U53">
            <v>9754</v>
          </cell>
          <cell r="V53"/>
          <cell r="W53"/>
          <cell r="X53"/>
          <cell r="Y53"/>
          <cell r="Z53"/>
          <cell r="AA53">
            <v>30049</v>
          </cell>
          <cell r="AB53">
            <v>213911</v>
          </cell>
          <cell r="AC53"/>
          <cell r="AD53"/>
          <cell r="AE53">
            <v>148358</v>
          </cell>
          <cell r="AF53">
            <v>36540</v>
          </cell>
          <cell r="AG53"/>
          <cell r="AH53"/>
          <cell r="AI53">
            <v>11918</v>
          </cell>
          <cell r="AJ53"/>
          <cell r="AK53"/>
          <cell r="AL53"/>
          <cell r="AM53"/>
          <cell r="AN53">
            <v>382344</v>
          </cell>
          <cell r="AO53"/>
          <cell r="AP53"/>
          <cell r="AQ53">
            <v>12811</v>
          </cell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>
            <v>219122</v>
          </cell>
          <cell r="BK53"/>
          <cell r="BL53"/>
          <cell r="BM53"/>
          <cell r="BN53"/>
          <cell r="BO53"/>
          <cell r="BP53">
            <v>7618871</v>
          </cell>
          <cell r="BQ53">
            <v>7724043</v>
          </cell>
          <cell r="BR53">
            <v>105172</v>
          </cell>
        </row>
        <row r="54">
          <cell r="A54" t="str">
            <v>Kings Collegiate Charter School</v>
          </cell>
          <cell r="B54">
            <v>2</v>
          </cell>
          <cell r="C54">
            <v>136</v>
          </cell>
          <cell r="D54">
            <v>1300391</v>
          </cell>
          <cell r="E54">
            <v>156819</v>
          </cell>
          <cell r="F54"/>
          <cell r="G54"/>
          <cell r="H54"/>
          <cell r="I54">
            <v>35993</v>
          </cell>
          <cell r="J54"/>
          <cell r="K54">
            <v>14945</v>
          </cell>
          <cell r="L54"/>
          <cell r="M54">
            <v>192688</v>
          </cell>
          <cell r="N54">
            <v>29282</v>
          </cell>
          <cell r="O54"/>
          <cell r="P54"/>
          <cell r="Q54"/>
          <cell r="R54"/>
          <cell r="S54">
            <v>2102</v>
          </cell>
          <cell r="T54"/>
          <cell r="U54">
            <v>44705</v>
          </cell>
          <cell r="V54"/>
          <cell r="W54"/>
          <cell r="X54"/>
          <cell r="Y54"/>
          <cell r="Z54">
            <v>26800</v>
          </cell>
          <cell r="AA54">
            <v>14920</v>
          </cell>
          <cell r="AB54"/>
          <cell r="AC54"/>
          <cell r="AD54"/>
          <cell r="AE54"/>
          <cell r="AF54"/>
          <cell r="AG54"/>
          <cell r="AH54"/>
          <cell r="AI54"/>
          <cell r="AJ54"/>
          <cell r="AK54">
            <v>9500</v>
          </cell>
          <cell r="AL54"/>
          <cell r="AM54"/>
          <cell r="AN54"/>
          <cell r="AO54"/>
          <cell r="AP54"/>
          <cell r="AQ54">
            <v>16778</v>
          </cell>
          <cell r="AR54"/>
          <cell r="AS54"/>
          <cell r="AT54"/>
          <cell r="AU54"/>
          <cell r="AV54"/>
          <cell r="AW54"/>
          <cell r="AX54"/>
          <cell r="AY54"/>
          <cell r="AZ54">
            <v>64997</v>
          </cell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>
            <v>1909920</v>
          </cell>
          <cell r="BQ54">
            <v>1967092</v>
          </cell>
          <cell r="BR54">
            <v>57172</v>
          </cell>
        </row>
        <row r="55">
          <cell r="A55" t="str">
            <v>KIPP Academy Charter School</v>
          </cell>
          <cell r="B55">
            <v>9</v>
          </cell>
          <cell r="C55">
            <v>253</v>
          </cell>
          <cell r="BR55">
            <v>0</v>
          </cell>
        </row>
        <row r="56">
          <cell r="A56" t="str">
            <v>KIPP AMP Academy Charter School</v>
          </cell>
          <cell r="B56">
            <v>4</v>
          </cell>
          <cell r="C56">
            <v>274</v>
          </cell>
          <cell r="D56">
            <v>2468128</v>
          </cell>
          <cell r="E56">
            <v>225148</v>
          </cell>
          <cell r="F56">
            <v>20269</v>
          </cell>
          <cell r="G56"/>
          <cell r="H56"/>
          <cell r="I56">
            <v>110806</v>
          </cell>
          <cell r="J56"/>
          <cell r="K56">
            <v>34138</v>
          </cell>
          <cell r="L56"/>
          <cell r="M56"/>
          <cell r="N56">
            <v>37432</v>
          </cell>
          <cell r="O56"/>
          <cell r="P56"/>
          <cell r="Q56"/>
          <cell r="R56"/>
          <cell r="S56"/>
          <cell r="T56"/>
          <cell r="U56">
            <v>52603</v>
          </cell>
          <cell r="V56">
            <v>198114</v>
          </cell>
          <cell r="W56">
            <v>27610</v>
          </cell>
          <cell r="X56"/>
          <cell r="Y56"/>
          <cell r="Z56"/>
          <cell r="AA56">
            <v>13191</v>
          </cell>
          <cell r="AB56"/>
          <cell r="AC56"/>
          <cell r="AD56"/>
          <cell r="AE56"/>
          <cell r="AF56">
            <v>51088</v>
          </cell>
          <cell r="AG56">
            <v>77552</v>
          </cell>
          <cell r="AH56"/>
          <cell r="AI56"/>
          <cell r="AJ56"/>
          <cell r="AK56">
            <v>59079</v>
          </cell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/>
          <cell r="BO56"/>
          <cell r="BP56">
            <v>3375158</v>
          </cell>
          <cell r="BQ56">
            <v>3426755</v>
          </cell>
          <cell r="BR56">
            <v>51597</v>
          </cell>
        </row>
        <row r="57">
          <cell r="A57" t="str">
            <v>KIPP Infinity Charter School</v>
          </cell>
          <cell r="B57">
            <v>4</v>
          </cell>
          <cell r="C57">
            <v>274</v>
          </cell>
          <cell r="D57">
            <v>2830286</v>
          </cell>
          <cell r="E57">
            <v>218154</v>
          </cell>
          <cell r="F57">
            <v>17479</v>
          </cell>
          <cell r="G57"/>
          <cell r="H57"/>
          <cell r="I57">
            <v>93634</v>
          </cell>
          <cell r="J57"/>
          <cell r="K57">
            <v>35850</v>
          </cell>
          <cell r="L57"/>
          <cell r="M57"/>
          <cell r="N57">
            <v>48905</v>
          </cell>
          <cell r="O57"/>
          <cell r="P57"/>
          <cell r="Q57"/>
          <cell r="R57"/>
          <cell r="S57"/>
          <cell r="T57"/>
          <cell r="U57">
            <v>67098</v>
          </cell>
          <cell r="V57">
            <v>165130</v>
          </cell>
          <cell r="W57">
            <v>15467</v>
          </cell>
          <cell r="X57"/>
          <cell r="Y57"/>
          <cell r="Z57"/>
          <cell r="AA57">
            <v>11713</v>
          </cell>
          <cell r="AB57"/>
          <cell r="AC57"/>
          <cell r="AD57"/>
          <cell r="AE57"/>
          <cell r="AF57">
            <v>107351</v>
          </cell>
          <cell r="AG57">
            <v>83482</v>
          </cell>
          <cell r="AH57"/>
          <cell r="AI57"/>
          <cell r="AJ57"/>
          <cell r="AK57">
            <v>31807</v>
          </cell>
          <cell r="AL57"/>
          <cell r="AM57"/>
          <cell r="AN57"/>
          <cell r="AO57">
            <v>30000</v>
          </cell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>
            <v>3756356</v>
          </cell>
          <cell r="BQ57">
            <v>3844492</v>
          </cell>
          <cell r="BR57">
            <v>88136</v>
          </cell>
        </row>
        <row r="58">
          <cell r="A58" t="str">
            <v>KIPP STAR College Prep Charter School</v>
          </cell>
          <cell r="B58">
            <v>6</v>
          </cell>
          <cell r="C58">
            <v>263</v>
          </cell>
          <cell r="D58">
            <v>2710361</v>
          </cell>
          <cell r="E58">
            <v>213171</v>
          </cell>
          <cell r="F58">
            <v>17157</v>
          </cell>
          <cell r="G58"/>
          <cell r="H58"/>
          <cell r="I58">
            <v>64790</v>
          </cell>
          <cell r="J58"/>
          <cell r="K58">
            <v>36389</v>
          </cell>
          <cell r="L58"/>
          <cell r="M58"/>
          <cell r="N58">
            <v>51515</v>
          </cell>
          <cell r="O58"/>
          <cell r="P58"/>
          <cell r="Q58"/>
          <cell r="R58"/>
          <cell r="S58"/>
          <cell r="T58"/>
          <cell r="U58">
            <v>44788</v>
          </cell>
          <cell r="V58">
            <v>152826</v>
          </cell>
          <cell r="W58">
            <v>18218</v>
          </cell>
          <cell r="X58"/>
          <cell r="Y58"/>
          <cell r="Z58"/>
          <cell r="AA58">
            <v>13102</v>
          </cell>
          <cell r="AB58"/>
          <cell r="AC58"/>
          <cell r="AD58"/>
          <cell r="AE58"/>
          <cell r="AF58">
            <v>77046</v>
          </cell>
          <cell r="AG58">
            <v>80096</v>
          </cell>
          <cell r="AH58"/>
          <cell r="AI58"/>
          <cell r="AJ58"/>
          <cell r="AK58">
            <v>18755</v>
          </cell>
          <cell r="AL58"/>
          <cell r="AM58"/>
          <cell r="AN58"/>
          <cell r="AO58">
            <v>30000</v>
          </cell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>
            <v>3528214</v>
          </cell>
          <cell r="BQ58">
            <v>3675750</v>
          </cell>
          <cell r="BR58">
            <v>147536</v>
          </cell>
        </row>
        <row r="59">
          <cell r="A59" t="str">
            <v>La Cima Charter School</v>
          </cell>
          <cell r="B59">
            <v>1</v>
          </cell>
          <cell r="C59">
            <v>135</v>
          </cell>
          <cell r="D59">
            <v>848558</v>
          </cell>
          <cell r="E59">
            <v>155971</v>
          </cell>
          <cell r="F59"/>
          <cell r="G59"/>
          <cell r="H59"/>
          <cell r="I59">
            <v>179291</v>
          </cell>
          <cell r="J59"/>
          <cell r="K59">
            <v>14253</v>
          </cell>
          <cell r="L59"/>
          <cell r="M59"/>
          <cell r="N59">
            <v>53027</v>
          </cell>
          <cell r="O59"/>
          <cell r="P59">
            <v>3241</v>
          </cell>
          <cell r="Q59"/>
          <cell r="R59"/>
          <cell r="S59">
            <v>7248</v>
          </cell>
          <cell r="T59"/>
          <cell r="U59">
            <v>59129</v>
          </cell>
          <cell r="V59"/>
          <cell r="W59">
            <v>16520</v>
          </cell>
          <cell r="X59"/>
          <cell r="Y59"/>
          <cell r="Z59">
            <v>35193</v>
          </cell>
          <cell r="AA59"/>
          <cell r="AB59"/>
          <cell r="AC59"/>
          <cell r="AD59"/>
          <cell r="AE59"/>
          <cell r="AF59">
            <v>40580</v>
          </cell>
          <cell r="AG59"/>
          <cell r="AH59"/>
          <cell r="AI59">
            <v>15126</v>
          </cell>
          <cell r="AJ59"/>
          <cell r="AK59">
            <v>158337</v>
          </cell>
          <cell r="AL59"/>
          <cell r="AM59"/>
          <cell r="AN59"/>
          <cell r="AO59"/>
          <cell r="AP59"/>
          <cell r="AQ59">
            <v>5120</v>
          </cell>
          <cell r="AR59">
            <v>11633</v>
          </cell>
          <cell r="AS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/>
          <cell r="BI59"/>
          <cell r="BJ59"/>
          <cell r="BK59"/>
          <cell r="BL59"/>
          <cell r="BM59"/>
          <cell r="BN59"/>
          <cell r="BO59"/>
          <cell r="BP59">
            <v>1603227</v>
          </cell>
          <cell r="BQ59">
            <v>1618478</v>
          </cell>
          <cell r="BR59">
            <v>15251</v>
          </cell>
        </row>
        <row r="60">
          <cell r="A60" t="str">
            <v>Leadership Preparatory Charter School</v>
          </cell>
          <cell r="B60">
            <v>3</v>
          </cell>
          <cell r="C60">
            <v>260</v>
          </cell>
          <cell r="D60">
            <v>2068209</v>
          </cell>
          <cell r="E60">
            <v>180532</v>
          </cell>
          <cell r="F60"/>
          <cell r="G60"/>
          <cell r="H60"/>
          <cell r="I60">
            <v>146157</v>
          </cell>
          <cell r="J60"/>
          <cell r="K60">
            <v>21980</v>
          </cell>
          <cell r="L60"/>
          <cell r="M60">
            <v>332089</v>
          </cell>
          <cell r="N60">
            <v>80957</v>
          </cell>
          <cell r="O60"/>
          <cell r="P60"/>
          <cell r="Q60"/>
          <cell r="R60">
            <v>175000</v>
          </cell>
          <cell r="S60">
            <v>79680</v>
          </cell>
          <cell r="T60"/>
          <cell r="U60">
            <v>112262</v>
          </cell>
          <cell r="V60">
            <v>91033</v>
          </cell>
          <cell r="W60"/>
          <cell r="X60"/>
          <cell r="Y60"/>
          <cell r="Z60">
            <v>50046</v>
          </cell>
          <cell r="AA60">
            <v>16700</v>
          </cell>
          <cell r="AB60"/>
          <cell r="AC60"/>
          <cell r="AD60"/>
          <cell r="AE60"/>
          <cell r="AF60">
            <v>550270</v>
          </cell>
          <cell r="AG60"/>
          <cell r="AH60"/>
          <cell r="AI60"/>
          <cell r="AJ60"/>
          <cell r="AK60">
            <v>9500</v>
          </cell>
          <cell r="AL60"/>
          <cell r="AM60"/>
          <cell r="AN60"/>
          <cell r="AO60"/>
          <cell r="AP60"/>
          <cell r="AQ60">
            <v>6466</v>
          </cell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>
            <v>3920881</v>
          </cell>
          <cell r="BQ60">
            <v>4054682</v>
          </cell>
          <cell r="BR60">
            <v>133801</v>
          </cell>
        </row>
        <row r="61">
          <cell r="A61" t="str">
            <v>Manhattan Charter School</v>
          </cell>
          <cell r="B61">
            <v>4</v>
          </cell>
          <cell r="C61">
            <v>198</v>
          </cell>
          <cell r="D61">
            <v>1433556</v>
          </cell>
          <cell r="E61">
            <v>270306</v>
          </cell>
          <cell r="F61">
            <v>10797</v>
          </cell>
          <cell r="G61">
            <v>184767</v>
          </cell>
          <cell r="H61"/>
          <cell r="I61">
            <v>138125</v>
          </cell>
          <cell r="J61"/>
          <cell r="K61">
            <v>26996</v>
          </cell>
          <cell r="L61"/>
          <cell r="M61"/>
          <cell r="N61">
            <v>38000</v>
          </cell>
          <cell r="O61"/>
          <cell r="P61">
            <v>3066</v>
          </cell>
          <cell r="Q61"/>
          <cell r="R61">
            <v>10932</v>
          </cell>
          <cell r="S61"/>
          <cell r="T61"/>
          <cell r="U61">
            <v>11509</v>
          </cell>
          <cell r="V61"/>
          <cell r="W61">
            <v>19784</v>
          </cell>
          <cell r="X61"/>
          <cell r="Y61"/>
          <cell r="Z61">
            <v>19207</v>
          </cell>
          <cell r="AA61"/>
          <cell r="AB61"/>
          <cell r="AC61"/>
          <cell r="AD61"/>
          <cell r="AE61"/>
          <cell r="AF61">
            <v>1561</v>
          </cell>
          <cell r="AG61"/>
          <cell r="AH61"/>
          <cell r="AI61">
            <v>8379</v>
          </cell>
          <cell r="AJ61"/>
          <cell r="AK61"/>
          <cell r="AL61"/>
          <cell r="AM61"/>
          <cell r="AN61">
            <v>92149</v>
          </cell>
          <cell r="AO61"/>
          <cell r="AP61"/>
          <cell r="AQ61">
            <v>1377</v>
          </cell>
          <cell r="AR61">
            <v>25036</v>
          </cell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>
            <v>2295547</v>
          </cell>
          <cell r="BQ61">
            <v>2330218</v>
          </cell>
          <cell r="BR61">
            <v>34671</v>
          </cell>
        </row>
        <row r="62">
          <cell r="A62" t="str">
            <v>Merrick Academy/Queens Public Charter School</v>
          </cell>
          <cell r="B62">
            <v>9</v>
          </cell>
          <cell r="C62">
            <v>497</v>
          </cell>
          <cell r="D62">
            <v>3081080</v>
          </cell>
          <cell r="E62"/>
          <cell r="F62"/>
          <cell r="G62">
            <v>23595</v>
          </cell>
          <cell r="H62"/>
          <cell r="I62"/>
          <cell r="J62"/>
          <cell r="K62">
            <v>37335</v>
          </cell>
          <cell r="L62"/>
          <cell r="M62">
            <v>1364127</v>
          </cell>
          <cell r="N62">
            <v>62536</v>
          </cell>
          <cell r="O62"/>
          <cell r="P62"/>
          <cell r="Q62">
            <v>15497</v>
          </cell>
          <cell r="R62">
            <v>891205</v>
          </cell>
          <cell r="S62">
            <v>76497</v>
          </cell>
          <cell r="T62"/>
          <cell r="U62">
            <v>33562</v>
          </cell>
          <cell r="V62"/>
          <cell r="W62">
            <v>187940</v>
          </cell>
          <cell r="X62"/>
          <cell r="Y62"/>
          <cell r="Z62"/>
          <cell r="AA62">
            <v>35692</v>
          </cell>
          <cell r="AB62"/>
          <cell r="AC62">
            <v>17380</v>
          </cell>
          <cell r="AD62"/>
          <cell r="AE62"/>
          <cell r="AF62">
            <v>29145</v>
          </cell>
          <cell r="AG62"/>
          <cell r="AH62"/>
          <cell r="AI62">
            <v>10120</v>
          </cell>
          <cell r="AJ62"/>
          <cell r="AK62"/>
          <cell r="AL62"/>
          <cell r="AM62"/>
          <cell r="AN62">
            <v>159054</v>
          </cell>
          <cell r="AO62"/>
          <cell r="AP62"/>
          <cell r="AQ62">
            <v>58449</v>
          </cell>
          <cell r="AR62"/>
          <cell r="AS62"/>
          <cell r="AT62"/>
          <cell r="AU62"/>
          <cell r="AV62">
            <v>117187</v>
          </cell>
          <cell r="AW62"/>
          <cell r="AX62"/>
          <cell r="AY62">
            <v>156767</v>
          </cell>
          <cell r="AZ62"/>
          <cell r="BA62"/>
          <cell r="BB62"/>
          <cell r="BC62"/>
          <cell r="BD62"/>
          <cell r="BE62">
            <v>1769</v>
          </cell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>
            <v>6358937</v>
          </cell>
          <cell r="BQ62">
            <v>6519011</v>
          </cell>
          <cell r="BR62">
            <v>160074</v>
          </cell>
        </row>
        <row r="63">
          <cell r="A63" t="str">
            <v>Mott Haven Academy Charter School</v>
          </cell>
          <cell r="B63">
            <v>1</v>
          </cell>
          <cell r="C63">
            <v>92</v>
          </cell>
          <cell r="D63">
            <v>960248</v>
          </cell>
          <cell r="E63">
            <v>209716</v>
          </cell>
          <cell r="F63">
            <v>7041</v>
          </cell>
          <cell r="G63"/>
          <cell r="H63"/>
          <cell r="I63">
            <v>117746</v>
          </cell>
          <cell r="J63">
            <v>2443</v>
          </cell>
          <cell r="K63">
            <v>15060</v>
          </cell>
          <cell r="L63"/>
          <cell r="M63"/>
          <cell r="N63">
            <v>34001</v>
          </cell>
          <cell r="O63"/>
          <cell r="P63">
            <v>1457</v>
          </cell>
          <cell r="Q63">
            <v>203</v>
          </cell>
          <cell r="R63"/>
          <cell r="S63">
            <v>765</v>
          </cell>
          <cell r="T63"/>
          <cell r="U63">
            <v>39799</v>
          </cell>
          <cell r="V63"/>
          <cell r="W63">
            <v>7479</v>
          </cell>
          <cell r="X63">
            <v>42054</v>
          </cell>
          <cell r="Y63"/>
          <cell r="Z63">
            <v>6882</v>
          </cell>
          <cell r="AA63">
            <v>19900</v>
          </cell>
          <cell r="AB63"/>
          <cell r="AC63"/>
          <cell r="AD63"/>
          <cell r="AE63"/>
          <cell r="AF63"/>
          <cell r="AG63"/>
          <cell r="AH63"/>
          <cell r="AI63"/>
          <cell r="AJ63"/>
          <cell r="AK63">
            <v>23550</v>
          </cell>
          <cell r="AL63">
            <v>4012</v>
          </cell>
          <cell r="AM63"/>
          <cell r="AN63">
            <v>81271</v>
          </cell>
          <cell r="AO63"/>
          <cell r="AP63"/>
          <cell r="AQ63">
            <v>717</v>
          </cell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>
            <v>1574344</v>
          </cell>
          <cell r="BQ63">
            <v>1587904</v>
          </cell>
          <cell r="BR63">
            <v>13560</v>
          </cell>
        </row>
        <row r="64">
          <cell r="A64" t="str">
            <v>New Heights Academy Charter School</v>
          </cell>
          <cell r="B64">
            <v>3</v>
          </cell>
          <cell r="C64">
            <v>467</v>
          </cell>
          <cell r="D64">
            <v>3473131</v>
          </cell>
          <cell r="E64">
            <v>646260</v>
          </cell>
          <cell r="F64">
            <v>78277</v>
          </cell>
          <cell r="G64">
            <v>28000</v>
          </cell>
          <cell r="H64"/>
          <cell r="I64">
            <v>112396</v>
          </cell>
          <cell r="J64"/>
          <cell r="K64">
            <v>35801</v>
          </cell>
          <cell r="L64"/>
          <cell r="M64"/>
          <cell r="N64">
            <v>3232</v>
          </cell>
          <cell r="O64"/>
          <cell r="P64">
            <v>13784</v>
          </cell>
          <cell r="Q64"/>
          <cell r="R64">
            <v>1150339</v>
          </cell>
          <cell r="S64">
            <v>56373</v>
          </cell>
          <cell r="T64"/>
          <cell r="U64">
            <v>123266</v>
          </cell>
          <cell r="V64">
            <v>31836</v>
          </cell>
          <cell r="W64">
            <v>124616</v>
          </cell>
          <cell r="X64"/>
          <cell r="Y64"/>
          <cell r="Z64"/>
          <cell r="AA64">
            <v>4603</v>
          </cell>
          <cell r="AB64"/>
          <cell r="AC64">
            <v>9261</v>
          </cell>
          <cell r="AD64">
            <v>2406</v>
          </cell>
          <cell r="AE64"/>
          <cell r="AF64">
            <v>7583</v>
          </cell>
          <cell r="AG64"/>
          <cell r="AH64"/>
          <cell r="AI64"/>
          <cell r="AJ64"/>
          <cell r="AK64">
            <v>66741</v>
          </cell>
          <cell r="AL64"/>
          <cell r="AM64"/>
          <cell r="AN64">
            <v>41821</v>
          </cell>
          <cell r="AO64"/>
          <cell r="AP64"/>
          <cell r="AQ64">
            <v>25764</v>
          </cell>
          <cell r="AR64">
            <v>24483</v>
          </cell>
          <cell r="AS64"/>
          <cell r="AT64"/>
          <cell r="AU64"/>
          <cell r="AV64">
            <v>20572</v>
          </cell>
          <cell r="AW64">
            <v>57278</v>
          </cell>
          <cell r="AX64"/>
          <cell r="AY64">
            <v>103351</v>
          </cell>
          <cell r="AZ64">
            <v>23972</v>
          </cell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>
            <v>6265146</v>
          </cell>
          <cell r="BQ64">
            <v>6430546</v>
          </cell>
          <cell r="BR64">
            <v>165400</v>
          </cell>
        </row>
        <row r="65">
          <cell r="A65" t="str">
            <v>NYC Charter High School for Architecture, Engineering, and Construction Industries</v>
          </cell>
          <cell r="B65">
            <v>1</v>
          </cell>
          <cell r="C65">
            <v>118</v>
          </cell>
          <cell r="D65">
            <v>837810</v>
          </cell>
          <cell r="E65"/>
          <cell r="F65"/>
          <cell r="G65"/>
          <cell r="H65"/>
          <cell r="I65">
            <v>181749</v>
          </cell>
          <cell r="J65"/>
          <cell r="K65">
            <v>25788</v>
          </cell>
          <cell r="L65"/>
          <cell r="M65">
            <v>239550</v>
          </cell>
          <cell r="N65">
            <v>111640</v>
          </cell>
          <cell r="O65"/>
          <cell r="P65">
            <v>3271</v>
          </cell>
          <cell r="Q65"/>
          <cell r="R65">
            <v>130942</v>
          </cell>
          <cell r="S65">
            <v>3348</v>
          </cell>
          <cell r="T65"/>
          <cell r="U65">
            <v>29787</v>
          </cell>
          <cell r="V65">
            <v>2790</v>
          </cell>
          <cell r="W65">
            <v>36147</v>
          </cell>
          <cell r="X65"/>
          <cell r="Y65"/>
          <cell r="Z65"/>
          <cell r="AA65">
            <v>10671</v>
          </cell>
          <cell r="AB65"/>
          <cell r="AC65">
            <v>19164</v>
          </cell>
          <cell r="AD65">
            <v>29647</v>
          </cell>
          <cell r="AE65">
            <v>40983</v>
          </cell>
          <cell r="AF65"/>
          <cell r="AG65">
            <v>42879</v>
          </cell>
          <cell r="AH65"/>
          <cell r="AI65"/>
          <cell r="AJ65"/>
          <cell r="AK65"/>
          <cell r="AL65"/>
          <cell r="AM65"/>
          <cell r="AN65"/>
          <cell r="AO65"/>
          <cell r="AP65"/>
          <cell r="AQ65">
            <v>4498</v>
          </cell>
          <cell r="AR65">
            <v>42784</v>
          </cell>
          <cell r="AS65"/>
          <cell r="AT65"/>
          <cell r="AU65"/>
          <cell r="AV65">
            <v>30322</v>
          </cell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>
            <v>1823770</v>
          </cell>
          <cell r="BQ65">
            <v>1845682</v>
          </cell>
          <cell r="BR65">
            <v>21912</v>
          </cell>
        </row>
        <row r="66">
          <cell r="A66" t="str">
            <v>Opportunity Charter School</v>
          </cell>
          <cell r="B66">
            <v>5</v>
          </cell>
          <cell r="C66">
            <v>334</v>
          </cell>
          <cell r="D66">
            <v>7663670</v>
          </cell>
          <cell r="E66">
            <v>283663</v>
          </cell>
          <cell r="F66">
            <v>113553</v>
          </cell>
          <cell r="G66">
            <v>122190</v>
          </cell>
          <cell r="H66"/>
          <cell r="I66">
            <v>228125</v>
          </cell>
          <cell r="J66"/>
          <cell r="K66">
            <v>31657</v>
          </cell>
          <cell r="L66"/>
          <cell r="M66"/>
          <cell r="N66">
            <v>29349</v>
          </cell>
          <cell r="O66"/>
          <cell r="P66">
            <v>10111</v>
          </cell>
          <cell r="Q66">
            <v>7239</v>
          </cell>
          <cell r="R66"/>
          <cell r="S66">
            <v>4138</v>
          </cell>
          <cell r="T66"/>
          <cell r="U66">
            <v>87797</v>
          </cell>
          <cell r="V66"/>
          <cell r="W66"/>
          <cell r="X66"/>
          <cell r="Y66"/>
          <cell r="Z66"/>
          <cell r="AA66"/>
          <cell r="AB66"/>
          <cell r="AC66">
            <v>852</v>
          </cell>
          <cell r="AD66"/>
          <cell r="AE66">
            <v>38285</v>
          </cell>
          <cell r="AF66"/>
          <cell r="AG66"/>
          <cell r="AH66"/>
          <cell r="AI66"/>
          <cell r="AJ66"/>
          <cell r="AK66"/>
          <cell r="AL66">
            <v>39261</v>
          </cell>
          <cell r="AM66"/>
          <cell r="AN66">
            <v>240373</v>
          </cell>
          <cell r="AO66"/>
          <cell r="AP66"/>
          <cell r="AQ66"/>
          <cell r="AR66">
            <v>32298</v>
          </cell>
          <cell r="AS66"/>
          <cell r="AT66"/>
          <cell r="AU66">
            <v>570</v>
          </cell>
          <cell r="AV66">
            <v>82208</v>
          </cell>
          <cell r="AW66"/>
          <cell r="AX66"/>
          <cell r="AY66">
            <v>108566</v>
          </cell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>
            <v>9123905</v>
          </cell>
          <cell r="BQ66">
            <v>9299895</v>
          </cell>
          <cell r="BR66">
            <v>175990</v>
          </cell>
        </row>
        <row r="67">
          <cell r="A67" t="str">
            <v>Our World Neighborhood Charter School</v>
          </cell>
          <cell r="B67">
            <v>7</v>
          </cell>
          <cell r="C67">
            <v>705</v>
          </cell>
          <cell r="D67">
            <v>4323299</v>
          </cell>
          <cell r="E67">
            <v>1386215</v>
          </cell>
          <cell r="F67">
            <v>94958</v>
          </cell>
          <cell r="G67"/>
          <cell r="H67"/>
          <cell r="I67">
            <v>641629</v>
          </cell>
          <cell r="J67"/>
          <cell r="K67">
            <v>83103</v>
          </cell>
          <cell r="L67"/>
          <cell r="M67"/>
          <cell r="N67"/>
          <cell r="O67"/>
          <cell r="P67">
            <v>12966</v>
          </cell>
          <cell r="Q67"/>
          <cell r="R67">
            <v>799793</v>
          </cell>
          <cell r="S67">
            <v>224004</v>
          </cell>
          <cell r="T67"/>
          <cell r="U67">
            <v>251567</v>
          </cell>
          <cell r="V67"/>
          <cell r="W67">
            <v>170030</v>
          </cell>
          <cell r="X67"/>
          <cell r="Y67"/>
          <cell r="Z67"/>
          <cell r="AA67">
            <v>72037</v>
          </cell>
          <cell r="AB67">
            <v>26791</v>
          </cell>
          <cell r="AC67">
            <v>36643</v>
          </cell>
          <cell r="AD67">
            <v>76958</v>
          </cell>
          <cell r="AE67"/>
          <cell r="AF67"/>
          <cell r="AG67">
            <v>293359</v>
          </cell>
          <cell r="AH67"/>
          <cell r="AI67">
            <v>16830</v>
          </cell>
          <cell r="AJ67">
            <v>18063</v>
          </cell>
          <cell r="AK67">
            <v>34420</v>
          </cell>
          <cell r="AL67"/>
          <cell r="AM67"/>
          <cell r="AN67"/>
          <cell r="AO67"/>
          <cell r="AP67"/>
          <cell r="AQ67">
            <v>4837</v>
          </cell>
          <cell r="AR67">
            <v>21192</v>
          </cell>
          <cell r="AS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/>
          <cell r="BK67"/>
          <cell r="BL67"/>
          <cell r="BM67"/>
          <cell r="BN67"/>
          <cell r="BO67"/>
          <cell r="BP67">
            <v>8588694</v>
          </cell>
          <cell r="BQ67">
            <v>8767248</v>
          </cell>
          <cell r="BR67">
            <v>178554</v>
          </cell>
        </row>
        <row r="68">
          <cell r="A68" t="str">
            <v>PAVE Academy Charter School</v>
          </cell>
          <cell r="B68">
            <v>1</v>
          </cell>
          <cell r="C68">
            <v>93</v>
          </cell>
          <cell r="D68">
            <v>990886</v>
          </cell>
          <cell r="E68">
            <v>123208</v>
          </cell>
          <cell r="F68"/>
          <cell r="G68">
            <v>22526</v>
          </cell>
          <cell r="H68"/>
          <cell r="I68">
            <v>98540</v>
          </cell>
          <cell r="J68"/>
          <cell r="K68">
            <v>16882</v>
          </cell>
          <cell r="L68"/>
          <cell r="M68"/>
          <cell r="N68">
            <v>28004</v>
          </cell>
          <cell r="O68"/>
          <cell r="P68">
            <v>2313</v>
          </cell>
          <cell r="Q68"/>
          <cell r="R68"/>
          <cell r="S68">
            <v>10087</v>
          </cell>
          <cell r="T68"/>
          <cell r="U68">
            <v>48439</v>
          </cell>
          <cell r="V68"/>
          <cell r="W68">
            <v>3640</v>
          </cell>
          <cell r="X68"/>
          <cell r="Y68"/>
          <cell r="Z68">
            <v>13258</v>
          </cell>
          <cell r="AA68">
            <v>13263</v>
          </cell>
          <cell r="AB68"/>
          <cell r="AC68"/>
          <cell r="AD68"/>
          <cell r="AE68"/>
          <cell r="AF68"/>
          <cell r="AG68"/>
          <cell r="AH68">
            <v>5867</v>
          </cell>
          <cell r="AI68">
            <v>14561</v>
          </cell>
          <cell r="AJ68"/>
          <cell r="AK68"/>
          <cell r="AL68"/>
          <cell r="AM68">
            <v>122072</v>
          </cell>
          <cell r="AN68"/>
          <cell r="AO68"/>
          <cell r="AP68"/>
          <cell r="AQ68">
            <v>2323</v>
          </cell>
          <cell r="AR68">
            <v>14583</v>
          </cell>
          <cell r="AS68"/>
          <cell r="AT68"/>
          <cell r="AU68"/>
          <cell r="AV68">
            <v>300029</v>
          </cell>
          <cell r="AW68"/>
          <cell r="AX68"/>
          <cell r="AY68"/>
          <cell r="AZ68">
            <v>7650</v>
          </cell>
          <cell r="BA68"/>
          <cell r="BB68"/>
          <cell r="BC68"/>
          <cell r="BD68"/>
          <cell r="BE68"/>
          <cell r="BF68"/>
          <cell r="BG68"/>
          <cell r="BH68"/>
          <cell r="BI68"/>
          <cell r="BJ68"/>
          <cell r="BK68"/>
          <cell r="BL68"/>
          <cell r="BM68"/>
          <cell r="BN68"/>
          <cell r="BO68"/>
          <cell r="BP68">
            <v>1838131</v>
          </cell>
          <cell r="BQ68">
            <v>1886515</v>
          </cell>
          <cell r="BR68">
            <v>48384</v>
          </cell>
        </row>
        <row r="69">
          <cell r="A69" t="str">
            <v>Peninsula Preparatory Academy Charter School</v>
          </cell>
          <cell r="B69">
            <v>5</v>
          </cell>
          <cell r="C69">
            <v>305</v>
          </cell>
          <cell r="D69">
            <v>2555732</v>
          </cell>
          <cell r="E69"/>
          <cell r="F69"/>
          <cell r="G69">
            <v>29296</v>
          </cell>
          <cell r="H69"/>
          <cell r="I69">
            <v>84400</v>
          </cell>
          <cell r="J69"/>
          <cell r="K69">
            <v>37198</v>
          </cell>
          <cell r="L69"/>
          <cell r="M69">
            <v>866485</v>
          </cell>
          <cell r="N69"/>
          <cell r="O69"/>
          <cell r="P69"/>
          <cell r="Q69">
            <v>3092</v>
          </cell>
          <cell r="R69">
            <v>337401</v>
          </cell>
          <cell r="S69">
            <v>33167</v>
          </cell>
          <cell r="T69"/>
          <cell r="U69">
            <v>27957</v>
          </cell>
          <cell r="V69"/>
          <cell r="W69">
            <v>167380</v>
          </cell>
          <cell r="X69"/>
          <cell r="Y69"/>
          <cell r="Z69"/>
          <cell r="AA69">
            <v>22609</v>
          </cell>
          <cell r="AB69"/>
          <cell r="AC69"/>
          <cell r="AD69"/>
          <cell r="AE69"/>
          <cell r="AF69">
            <v>735</v>
          </cell>
          <cell r="AG69"/>
          <cell r="AH69"/>
          <cell r="AI69">
            <v>20890</v>
          </cell>
          <cell r="AJ69"/>
          <cell r="AK69"/>
          <cell r="AL69"/>
          <cell r="AM69"/>
          <cell r="AN69">
            <v>73947</v>
          </cell>
          <cell r="AO69"/>
          <cell r="AP69"/>
          <cell r="AQ69">
            <v>105657</v>
          </cell>
          <cell r="AR69"/>
          <cell r="AS69"/>
          <cell r="AT69"/>
          <cell r="AU69"/>
          <cell r="AV69">
            <v>27000</v>
          </cell>
          <cell r="AW69"/>
          <cell r="AX69"/>
          <cell r="AY69">
            <v>104413</v>
          </cell>
          <cell r="AZ69"/>
          <cell r="BA69"/>
          <cell r="BB69"/>
          <cell r="BC69"/>
          <cell r="BD69"/>
          <cell r="BE69">
            <v>8723</v>
          </cell>
          <cell r="BF69"/>
          <cell r="BG69"/>
          <cell r="BH69"/>
          <cell r="BI69"/>
          <cell r="BJ69"/>
          <cell r="BK69"/>
          <cell r="BL69"/>
          <cell r="BM69"/>
          <cell r="BN69"/>
          <cell r="BO69"/>
          <cell r="BP69">
            <v>4506082</v>
          </cell>
          <cell r="BQ69">
            <v>4737509</v>
          </cell>
          <cell r="BR69">
            <v>231427</v>
          </cell>
        </row>
        <row r="70">
          <cell r="A70" t="str">
            <v>Renaissance Charter School</v>
          </cell>
          <cell r="B70">
            <v>9</v>
          </cell>
          <cell r="C70">
            <v>524</v>
          </cell>
          <cell r="D70">
            <v>5349440</v>
          </cell>
          <cell r="E70">
            <v>1605364</v>
          </cell>
          <cell r="F70"/>
          <cell r="G70">
            <v>105517</v>
          </cell>
          <cell r="H70"/>
          <cell r="I70">
            <v>90065</v>
          </cell>
          <cell r="J70"/>
          <cell r="K70">
            <v>95021</v>
          </cell>
          <cell r="L70"/>
          <cell r="M70"/>
          <cell r="N70">
            <v>56712</v>
          </cell>
          <cell r="O70"/>
          <cell r="P70"/>
          <cell r="Q70"/>
          <cell r="R70"/>
          <cell r="S70"/>
          <cell r="T70"/>
          <cell r="U70">
            <v>39273</v>
          </cell>
          <cell r="V70"/>
          <cell r="W70"/>
          <cell r="X70"/>
          <cell r="Y70"/>
          <cell r="Z70"/>
          <cell r="AA70">
            <v>2443</v>
          </cell>
          <cell r="AB70"/>
          <cell r="AC70"/>
          <cell r="AD70"/>
          <cell r="AE70"/>
          <cell r="AF70"/>
          <cell r="AG70"/>
          <cell r="AH70"/>
          <cell r="AI70"/>
          <cell r="AJ70">
            <v>5569</v>
          </cell>
          <cell r="AK70"/>
          <cell r="AL70"/>
          <cell r="AM70"/>
          <cell r="AN70">
            <v>162912</v>
          </cell>
          <cell r="AO70"/>
          <cell r="AP70">
            <v>11361</v>
          </cell>
          <cell r="AQ70">
            <v>27290</v>
          </cell>
          <cell r="AR70"/>
          <cell r="AS70"/>
          <cell r="AT70"/>
          <cell r="AU70"/>
          <cell r="AV70"/>
          <cell r="AW70"/>
          <cell r="AX70"/>
          <cell r="AY70">
            <v>31054</v>
          </cell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>
            <v>11340</v>
          </cell>
          <cell r="BO70"/>
          <cell r="BP70">
            <v>7593361</v>
          </cell>
          <cell r="BQ70">
            <v>7666467</v>
          </cell>
          <cell r="BR70">
            <v>73106</v>
          </cell>
        </row>
        <row r="71">
          <cell r="A71" t="str">
            <v>Ross Global Academy Charter School</v>
          </cell>
          <cell r="B71">
            <v>3</v>
          </cell>
          <cell r="C71">
            <v>312</v>
          </cell>
          <cell r="D71">
            <v>2168198</v>
          </cell>
          <cell r="E71">
            <v>708779</v>
          </cell>
          <cell r="F71"/>
          <cell r="G71">
            <v>18000</v>
          </cell>
          <cell r="H71"/>
          <cell r="I71">
            <v>203282</v>
          </cell>
          <cell r="J71"/>
          <cell r="K71">
            <v>30589</v>
          </cell>
          <cell r="L71"/>
          <cell r="M71"/>
          <cell r="N71">
            <v>35234</v>
          </cell>
          <cell r="O71"/>
          <cell r="P71">
            <v>3598</v>
          </cell>
          <cell r="Q71">
            <v>12816</v>
          </cell>
          <cell r="R71">
            <v>2944</v>
          </cell>
          <cell r="S71"/>
          <cell r="T71"/>
          <cell r="U71">
            <v>182824</v>
          </cell>
          <cell r="V71"/>
          <cell r="W71">
            <v>27898</v>
          </cell>
          <cell r="X71"/>
          <cell r="Y71"/>
          <cell r="Z71"/>
          <cell r="AA71">
            <v>21876</v>
          </cell>
          <cell r="AB71"/>
          <cell r="AC71"/>
          <cell r="AD71"/>
          <cell r="AE71"/>
          <cell r="AF71">
            <v>5557</v>
          </cell>
          <cell r="AG71"/>
          <cell r="AH71"/>
          <cell r="AI71">
            <v>2104</v>
          </cell>
          <cell r="AJ71"/>
          <cell r="AK71"/>
          <cell r="AL71"/>
          <cell r="AM71"/>
          <cell r="AN71">
            <v>569049</v>
          </cell>
          <cell r="AO71"/>
          <cell r="AP71"/>
          <cell r="AQ71">
            <v>6874</v>
          </cell>
          <cell r="AR71">
            <v>65064</v>
          </cell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  <cell r="BN71"/>
          <cell r="BO71">
            <v>167438</v>
          </cell>
          <cell r="BP71">
            <v>4232124</v>
          </cell>
          <cell r="BQ71">
            <v>4372141</v>
          </cell>
          <cell r="BR71">
            <v>140017</v>
          </cell>
        </row>
        <row r="72">
          <cell r="A72" t="str">
            <v>Sisulu Walker Children's Academy Charter School</v>
          </cell>
          <cell r="B72">
            <v>10</v>
          </cell>
          <cell r="C72">
            <v>257</v>
          </cell>
          <cell r="D72">
            <v>2252480</v>
          </cell>
          <cell r="E72"/>
          <cell r="F72"/>
          <cell r="G72">
            <v>21743</v>
          </cell>
          <cell r="H72"/>
          <cell r="I72">
            <v>42219</v>
          </cell>
          <cell r="J72"/>
          <cell r="K72">
            <v>27154</v>
          </cell>
          <cell r="L72"/>
          <cell r="M72">
            <v>355606</v>
          </cell>
          <cell r="N72"/>
          <cell r="O72"/>
          <cell r="P72"/>
          <cell r="Q72">
            <v>4742</v>
          </cell>
          <cell r="R72">
            <v>550980</v>
          </cell>
          <cell r="S72">
            <v>11682</v>
          </cell>
          <cell r="T72"/>
          <cell r="U72">
            <v>19375</v>
          </cell>
          <cell r="V72"/>
          <cell r="W72">
            <v>113853</v>
          </cell>
          <cell r="X72">
            <v>78</v>
          </cell>
          <cell r="Y72"/>
          <cell r="Z72"/>
          <cell r="AA72">
            <v>23035</v>
          </cell>
          <cell r="AB72"/>
          <cell r="AC72"/>
          <cell r="AD72"/>
          <cell r="AE72"/>
          <cell r="AF72">
            <v>2266</v>
          </cell>
          <cell r="AG72">
            <v>11211</v>
          </cell>
          <cell r="AH72"/>
          <cell r="AI72">
            <v>11190</v>
          </cell>
          <cell r="AJ72"/>
          <cell r="AK72"/>
          <cell r="AL72"/>
          <cell r="AM72"/>
          <cell r="AN72"/>
          <cell r="AO72"/>
          <cell r="AP72"/>
          <cell r="AQ72">
            <v>66592</v>
          </cell>
          <cell r="AR72"/>
          <cell r="AS72"/>
          <cell r="AT72"/>
          <cell r="AU72"/>
          <cell r="AV72"/>
          <cell r="AW72"/>
          <cell r="AX72"/>
          <cell r="AY72">
            <v>46547</v>
          </cell>
          <cell r="AZ72"/>
          <cell r="BA72"/>
          <cell r="BB72"/>
          <cell r="BC72"/>
          <cell r="BD72"/>
          <cell r="BE72">
            <v>709</v>
          </cell>
          <cell r="BF72"/>
          <cell r="BG72"/>
          <cell r="BH72"/>
          <cell r="BI72"/>
          <cell r="BJ72"/>
          <cell r="BK72"/>
          <cell r="BL72"/>
          <cell r="BM72"/>
          <cell r="BN72"/>
          <cell r="BO72"/>
          <cell r="BP72">
            <v>3561462</v>
          </cell>
          <cell r="BQ72">
            <v>3593214</v>
          </cell>
          <cell r="BR72">
            <v>31752</v>
          </cell>
        </row>
        <row r="73">
          <cell r="A73" t="str">
            <v>South Bronx Charter School for International Cultures and the Arts</v>
          </cell>
          <cell r="B73">
            <v>4</v>
          </cell>
          <cell r="C73">
            <v>322</v>
          </cell>
          <cell r="D73">
            <v>2501524</v>
          </cell>
          <cell r="E73"/>
          <cell r="F73"/>
          <cell r="G73">
            <v>22023</v>
          </cell>
          <cell r="H73"/>
          <cell r="I73">
            <v>97485</v>
          </cell>
          <cell r="J73"/>
          <cell r="K73">
            <v>47202</v>
          </cell>
          <cell r="L73"/>
          <cell r="M73">
            <v>864277</v>
          </cell>
          <cell r="N73"/>
          <cell r="O73"/>
          <cell r="P73"/>
          <cell r="Q73">
            <v>1487</v>
          </cell>
          <cell r="R73">
            <v>867367</v>
          </cell>
          <cell r="S73">
            <v>10233</v>
          </cell>
          <cell r="T73"/>
          <cell r="U73">
            <v>196170</v>
          </cell>
          <cell r="V73"/>
          <cell r="W73">
            <v>162548</v>
          </cell>
          <cell r="X73">
            <v>78168</v>
          </cell>
          <cell r="Y73"/>
          <cell r="Z73"/>
          <cell r="AA73">
            <v>9137</v>
          </cell>
          <cell r="AB73"/>
          <cell r="AC73">
            <v>148814</v>
          </cell>
          <cell r="AD73"/>
          <cell r="AE73"/>
          <cell r="AF73">
            <v>3714</v>
          </cell>
          <cell r="AG73"/>
          <cell r="AH73"/>
          <cell r="AI73">
            <v>3551</v>
          </cell>
          <cell r="AJ73"/>
          <cell r="AK73">
            <v>19029</v>
          </cell>
          <cell r="AL73"/>
          <cell r="AM73"/>
          <cell r="AN73">
            <v>1792</v>
          </cell>
          <cell r="AO73"/>
          <cell r="AP73"/>
          <cell r="AQ73">
            <v>30774</v>
          </cell>
          <cell r="AR73">
            <v>4908</v>
          </cell>
          <cell r="AS73"/>
          <cell r="AT73"/>
          <cell r="AU73"/>
          <cell r="AV73">
            <v>37502</v>
          </cell>
          <cell r="AW73"/>
          <cell r="AX73"/>
          <cell r="AY73">
            <v>97196</v>
          </cell>
          <cell r="AZ73"/>
          <cell r="BA73"/>
          <cell r="BB73"/>
          <cell r="BC73"/>
          <cell r="BD73"/>
          <cell r="BE73"/>
          <cell r="BF73"/>
          <cell r="BG73"/>
          <cell r="BH73"/>
          <cell r="BI73"/>
          <cell r="BJ73"/>
          <cell r="BK73"/>
          <cell r="BL73"/>
          <cell r="BM73">
            <v>42777</v>
          </cell>
          <cell r="BN73"/>
          <cell r="BO73"/>
          <cell r="BP73">
            <v>5247678</v>
          </cell>
          <cell r="BQ73">
            <v>5313136</v>
          </cell>
          <cell r="BR73">
            <v>65458</v>
          </cell>
        </row>
        <row r="74">
          <cell r="A74" t="str">
            <v>South Bronx Classical Charter School</v>
          </cell>
          <cell r="B74">
            <v>3</v>
          </cell>
          <cell r="C74">
            <v>234</v>
          </cell>
          <cell r="D74">
            <v>1611188</v>
          </cell>
          <cell r="E74">
            <v>339201</v>
          </cell>
          <cell r="F74"/>
          <cell r="G74">
            <v>27175</v>
          </cell>
          <cell r="H74"/>
          <cell r="I74">
            <v>49006</v>
          </cell>
          <cell r="J74"/>
          <cell r="K74">
            <v>22476</v>
          </cell>
          <cell r="L74"/>
          <cell r="M74"/>
          <cell r="N74">
            <v>79267</v>
          </cell>
          <cell r="O74"/>
          <cell r="P74"/>
          <cell r="Q74">
            <v>1655</v>
          </cell>
          <cell r="R74">
            <v>2185</v>
          </cell>
          <cell r="S74">
            <v>2778</v>
          </cell>
          <cell r="T74"/>
          <cell r="U74">
            <v>28487</v>
          </cell>
          <cell r="V74"/>
          <cell r="W74">
            <v>15622</v>
          </cell>
          <cell r="X74">
            <v>15000</v>
          </cell>
          <cell r="Y74"/>
          <cell r="Z74">
            <v>45196</v>
          </cell>
          <cell r="AA74"/>
          <cell r="AB74"/>
          <cell r="AC74"/>
          <cell r="AD74"/>
          <cell r="AE74"/>
          <cell r="AF74">
            <v>5263</v>
          </cell>
          <cell r="AG74"/>
          <cell r="AH74"/>
          <cell r="AI74">
            <v>1044</v>
          </cell>
          <cell r="AJ74"/>
          <cell r="AK74"/>
          <cell r="AL74"/>
          <cell r="AM74"/>
          <cell r="AN74">
            <v>130041</v>
          </cell>
          <cell r="AO74"/>
          <cell r="AP74"/>
          <cell r="AQ74">
            <v>2446</v>
          </cell>
          <cell r="AR74">
            <v>11220</v>
          </cell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>
            <v>2389250</v>
          </cell>
          <cell r="BQ74">
            <v>2487606</v>
          </cell>
          <cell r="BR74">
            <v>98356</v>
          </cell>
        </row>
        <row r="75">
          <cell r="A75" t="str">
            <v>St. Hope Leadership Academy Charter School</v>
          </cell>
          <cell r="B75">
            <v>1</v>
          </cell>
          <cell r="C75">
            <v>146</v>
          </cell>
          <cell r="D75">
            <v>1127855</v>
          </cell>
          <cell r="E75">
            <v>229996</v>
          </cell>
          <cell r="F75">
            <v>8435</v>
          </cell>
          <cell r="G75">
            <v>17000</v>
          </cell>
          <cell r="H75"/>
          <cell r="I75">
            <v>200199</v>
          </cell>
          <cell r="J75"/>
          <cell r="K75">
            <v>11952</v>
          </cell>
          <cell r="L75"/>
          <cell r="M75"/>
          <cell r="N75"/>
          <cell r="O75"/>
          <cell r="P75">
            <v>5469</v>
          </cell>
          <cell r="Q75">
            <v>23516</v>
          </cell>
          <cell r="R75"/>
          <cell r="S75">
            <v>1174</v>
          </cell>
          <cell r="T75"/>
          <cell r="U75">
            <v>97370</v>
          </cell>
          <cell r="V75"/>
          <cell r="W75">
            <v>5585</v>
          </cell>
          <cell r="X75"/>
          <cell r="Y75"/>
          <cell r="Z75">
            <v>29041</v>
          </cell>
          <cell r="AA75">
            <v>9909</v>
          </cell>
          <cell r="AB75"/>
          <cell r="AC75"/>
          <cell r="AD75"/>
          <cell r="AE75"/>
          <cell r="AF75"/>
          <cell r="AG75"/>
          <cell r="AH75">
            <v>6095</v>
          </cell>
          <cell r="AI75">
            <v>31600</v>
          </cell>
          <cell r="AJ75"/>
          <cell r="AK75"/>
          <cell r="AL75">
            <v>15504</v>
          </cell>
          <cell r="AM75"/>
          <cell r="AN75">
            <v>158420</v>
          </cell>
          <cell r="AO75"/>
          <cell r="AP75"/>
          <cell r="AQ75">
            <v>4187</v>
          </cell>
          <cell r="AR75">
            <v>3144</v>
          </cell>
          <cell r="AS75"/>
          <cell r="AT75"/>
          <cell r="AU75"/>
          <cell r="AV75">
            <v>98440</v>
          </cell>
          <cell r="AW75"/>
          <cell r="AX75"/>
          <cell r="AY75"/>
          <cell r="AZ75"/>
          <cell r="BA75"/>
          <cell r="BB75"/>
          <cell r="BC75"/>
          <cell r="BD75"/>
          <cell r="BE75">
            <v>27073</v>
          </cell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>
            <v>2111964</v>
          </cell>
          <cell r="BQ75">
            <v>2129555</v>
          </cell>
          <cell r="BR75">
            <v>17591</v>
          </cell>
        </row>
        <row r="76">
          <cell r="A76" t="str">
            <v>UFT Charter School</v>
          </cell>
          <cell r="B76">
            <v>4</v>
          </cell>
          <cell r="C76">
            <v>713</v>
          </cell>
          <cell r="D76">
            <v>7429627</v>
          </cell>
          <cell r="E76">
            <v>897637</v>
          </cell>
          <cell r="F76">
            <v>14364</v>
          </cell>
          <cell r="G76">
            <v>26000</v>
          </cell>
          <cell r="H76">
            <v>726434</v>
          </cell>
          <cell r="I76">
            <v>259392</v>
          </cell>
          <cell r="J76"/>
          <cell r="K76">
            <v>70955</v>
          </cell>
          <cell r="L76"/>
          <cell r="M76"/>
          <cell r="N76">
            <v>125606</v>
          </cell>
          <cell r="O76"/>
          <cell r="P76">
            <v>6034</v>
          </cell>
          <cell r="Q76">
            <v>12990</v>
          </cell>
          <cell r="R76"/>
          <cell r="S76">
            <v>16071</v>
          </cell>
          <cell r="T76"/>
          <cell r="U76"/>
          <cell r="V76">
            <v>22578</v>
          </cell>
          <cell r="W76">
            <v>22584</v>
          </cell>
          <cell r="X76"/>
          <cell r="Y76">
            <v>60000</v>
          </cell>
          <cell r="Z76"/>
          <cell r="AA76">
            <v>41252</v>
          </cell>
          <cell r="AB76"/>
          <cell r="AC76"/>
          <cell r="AD76"/>
          <cell r="AE76"/>
          <cell r="AF76">
            <v>1209</v>
          </cell>
          <cell r="AG76"/>
          <cell r="AH76"/>
          <cell r="AI76"/>
          <cell r="AJ76"/>
          <cell r="AK76"/>
          <cell r="AL76">
            <v>88433</v>
          </cell>
          <cell r="AM76"/>
          <cell r="AN76">
            <v>258642</v>
          </cell>
          <cell r="AO76"/>
          <cell r="AP76">
            <v>7784</v>
          </cell>
          <cell r="AQ76">
            <v>36250</v>
          </cell>
          <cell r="AR76">
            <v>31160</v>
          </cell>
          <cell r="AS76"/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/>
          <cell r="BG76">
            <v>36153</v>
          </cell>
          <cell r="BH76"/>
          <cell r="BI76"/>
          <cell r="BJ76"/>
          <cell r="BK76"/>
          <cell r="BL76">
            <v>37804</v>
          </cell>
          <cell r="BM76"/>
          <cell r="BN76"/>
          <cell r="BO76"/>
          <cell r="BP76">
            <v>10228959</v>
          </cell>
          <cell r="BQ76">
            <v>10439777</v>
          </cell>
          <cell r="BR76">
            <v>210818</v>
          </cell>
        </row>
        <row r="77">
          <cell r="A77" t="str">
            <v>Voice Charter School</v>
          </cell>
          <cell r="B77">
            <v>1</v>
          </cell>
          <cell r="C77">
            <v>92</v>
          </cell>
          <cell r="D77">
            <v>710587</v>
          </cell>
          <cell r="E77">
            <v>280849</v>
          </cell>
          <cell r="F77"/>
          <cell r="G77">
            <v>53632</v>
          </cell>
          <cell r="H77"/>
          <cell r="I77">
            <v>121922</v>
          </cell>
          <cell r="J77">
            <v>17555</v>
          </cell>
          <cell r="K77">
            <v>6414</v>
          </cell>
          <cell r="L77">
            <v>240</v>
          </cell>
          <cell r="M77"/>
          <cell r="N77">
            <v>13352</v>
          </cell>
          <cell r="O77">
            <v>11287</v>
          </cell>
          <cell r="P77">
            <v>2600</v>
          </cell>
          <cell r="Q77">
            <v>12065</v>
          </cell>
          <cell r="R77"/>
          <cell r="S77">
            <v>2533</v>
          </cell>
          <cell r="T77">
            <v>2660</v>
          </cell>
          <cell r="U77">
            <v>48356</v>
          </cell>
          <cell r="V77">
            <v>12356</v>
          </cell>
          <cell r="W77">
            <v>128</v>
          </cell>
          <cell r="X77"/>
          <cell r="Y77"/>
          <cell r="Z77">
            <v>12921</v>
          </cell>
          <cell r="AA77">
            <v>2606</v>
          </cell>
          <cell r="AB77"/>
          <cell r="AC77"/>
          <cell r="AD77"/>
          <cell r="AE77"/>
          <cell r="AF77"/>
          <cell r="AG77"/>
          <cell r="AH77"/>
          <cell r="AI77"/>
          <cell r="AJ77"/>
          <cell r="AK77">
            <v>311750</v>
          </cell>
          <cell r="AL77"/>
          <cell r="AM77"/>
          <cell r="AN77"/>
          <cell r="AO77"/>
          <cell r="AP77"/>
          <cell r="AQ77"/>
          <cell r="AR77">
            <v>17775</v>
          </cell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>
            <v>1641588</v>
          </cell>
          <cell r="BQ77">
            <v>1643241</v>
          </cell>
          <cell r="BR77">
            <v>1653</v>
          </cell>
        </row>
        <row r="78">
          <cell r="A78" t="str">
            <v>Williamsburg Charter High School</v>
          </cell>
          <cell r="B78">
            <v>5</v>
          </cell>
          <cell r="C78">
            <v>636</v>
          </cell>
          <cell r="D78">
            <v>6641856</v>
          </cell>
          <cell r="E78">
            <v>777146</v>
          </cell>
          <cell r="F78">
            <v>211607</v>
          </cell>
          <cell r="G78"/>
          <cell r="H78"/>
          <cell r="I78">
            <v>489246</v>
          </cell>
          <cell r="J78"/>
          <cell r="K78">
            <v>98581</v>
          </cell>
          <cell r="L78"/>
          <cell r="M78"/>
          <cell r="N78"/>
          <cell r="O78"/>
          <cell r="P78">
            <v>28719</v>
          </cell>
          <cell r="Q78">
            <v>50048</v>
          </cell>
          <cell r="R78">
            <v>237767</v>
          </cell>
          <cell r="S78"/>
          <cell r="T78"/>
          <cell r="U78">
            <v>76370</v>
          </cell>
          <cell r="V78"/>
          <cell r="W78"/>
          <cell r="X78"/>
          <cell r="Y78"/>
          <cell r="Z78"/>
          <cell r="AA78">
            <v>22601</v>
          </cell>
          <cell r="AB78"/>
          <cell r="AC78">
            <v>25370</v>
          </cell>
          <cell r="AD78"/>
          <cell r="AE78"/>
          <cell r="AF78">
            <v>31085</v>
          </cell>
          <cell r="AG78"/>
          <cell r="AH78"/>
          <cell r="AI78">
            <v>76473</v>
          </cell>
          <cell r="AJ78">
            <v>3596</v>
          </cell>
          <cell r="AK78">
            <v>66616</v>
          </cell>
          <cell r="AL78"/>
          <cell r="AM78"/>
          <cell r="AN78">
            <v>570206</v>
          </cell>
          <cell r="AO78"/>
          <cell r="AP78"/>
          <cell r="AQ78">
            <v>39684</v>
          </cell>
          <cell r="AR78">
            <v>15811</v>
          </cell>
          <cell r="AS78"/>
          <cell r="AT78"/>
          <cell r="AU78"/>
          <cell r="AV78"/>
          <cell r="AW78"/>
          <cell r="AX78"/>
          <cell r="AY78"/>
          <cell r="AZ78">
            <v>309896</v>
          </cell>
          <cell r="BA78"/>
          <cell r="BB78"/>
          <cell r="BC78"/>
          <cell r="BD78"/>
          <cell r="BE78"/>
          <cell r="BF78"/>
          <cell r="BG78"/>
          <cell r="BH78"/>
          <cell r="BI78"/>
          <cell r="BJ78">
            <v>35237</v>
          </cell>
          <cell r="BK78"/>
          <cell r="BL78"/>
          <cell r="BM78"/>
          <cell r="BN78"/>
          <cell r="BO78"/>
          <cell r="BP78">
            <v>9807915</v>
          </cell>
          <cell r="BQ78">
            <v>9984340</v>
          </cell>
          <cell r="BR78">
            <v>176425</v>
          </cell>
        </row>
        <row r="79">
          <cell r="A79" t="str">
            <v>Williamsburg Collegiate Charter School</v>
          </cell>
          <cell r="B79">
            <v>4</v>
          </cell>
          <cell r="C79">
            <v>246</v>
          </cell>
          <cell r="D79">
            <v>2328358</v>
          </cell>
          <cell r="E79"/>
          <cell r="F79"/>
          <cell r="G79"/>
          <cell r="H79"/>
          <cell r="I79">
            <v>96736</v>
          </cell>
          <cell r="J79"/>
          <cell r="K79">
            <v>23729</v>
          </cell>
          <cell r="L79"/>
          <cell r="M79">
            <v>332753</v>
          </cell>
          <cell r="N79">
            <v>56779</v>
          </cell>
          <cell r="O79"/>
          <cell r="P79"/>
          <cell r="Q79"/>
          <cell r="R79">
            <v>19688</v>
          </cell>
          <cell r="S79">
            <v>5850</v>
          </cell>
          <cell r="T79"/>
          <cell r="U79">
            <v>112450</v>
          </cell>
          <cell r="V79">
            <v>345012</v>
          </cell>
          <cell r="W79"/>
          <cell r="X79"/>
          <cell r="Y79"/>
          <cell r="Z79">
            <v>32615</v>
          </cell>
          <cell r="AA79">
            <v>11886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>
            <v>9720</v>
          </cell>
          <cell r="AL79"/>
          <cell r="AM79"/>
          <cell r="AN79"/>
          <cell r="AO79"/>
          <cell r="AP79"/>
          <cell r="AQ79">
            <v>3431</v>
          </cell>
          <cell r="AR79"/>
          <cell r="AS79"/>
          <cell r="AT79"/>
          <cell r="AU79"/>
          <cell r="AV79"/>
          <cell r="AW79"/>
          <cell r="AX79"/>
          <cell r="AY79">
            <v>13271</v>
          </cell>
          <cell r="AZ79"/>
          <cell r="BA79"/>
          <cell r="BB79"/>
          <cell r="BC79"/>
          <cell r="BD79"/>
          <cell r="BE79"/>
          <cell r="BF79"/>
          <cell r="BG79"/>
          <cell r="BH79"/>
          <cell r="BI79"/>
          <cell r="BJ79"/>
          <cell r="BK79"/>
          <cell r="BL79"/>
          <cell r="BM79"/>
          <cell r="BN79"/>
          <cell r="BO79"/>
          <cell r="BP79">
            <v>3392278</v>
          </cell>
          <cell r="BQ79">
            <v>3499870</v>
          </cell>
          <cell r="BR79">
            <v>107592</v>
          </cell>
        </row>
      </sheetData>
      <sheetData sheetId="4">
        <row r="3">
          <cell r="B3" t="str">
            <v>Achievement First Brownsville Charter School</v>
          </cell>
          <cell r="C3">
            <v>184</v>
          </cell>
        </row>
        <row r="4">
          <cell r="B4" t="str">
            <v>Achievement First Bushwick Charter School</v>
          </cell>
          <cell r="C4">
            <v>545</v>
          </cell>
        </row>
        <row r="5">
          <cell r="B5" t="str">
            <v>Achievement First Crown Heights Charter School</v>
          </cell>
          <cell r="C5">
            <v>752</v>
          </cell>
        </row>
        <row r="6">
          <cell r="B6" t="str">
            <v>Achievement First East New York Charter School</v>
          </cell>
          <cell r="C6">
            <v>420</v>
          </cell>
        </row>
        <row r="7">
          <cell r="B7" t="str">
            <v>Achievement First Endeavor Charter School</v>
          </cell>
          <cell r="C7">
            <v>259</v>
          </cell>
        </row>
        <row r="8">
          <cell r="B8" t="str">
            <v>Amber Charter School</v>
          </cell>
          <cell r="C8">
            <v>359</v>
          </cell>
        </row>
        <row r="9">
          <cell r="B9" t="str">
            <v>Bedford Stuyvesant Collegiate Charter School</v>
          </cell>
          <cell r="C9">
            <v>77</v>
          </cell>
        </row>
        <row r="10">
          <cell r="B10" t="str">
            <v>Beginning With Children Charter School</v>
          </cell>
          <cell r="C10">
            <v>451</v>
          </cell>
        </row>
        <row r="11">
          <cell r="B11" t="str">
            <v>Bronx Academy of Promise Charter School</v>
          </cell>
          <cell r="C11">
            <v>178</v>
          </cell>
        </row>
        <row r="12">
          <cell r="B12" t="str">
            <v>Bronx Charter School for the Arts</v>
          </cell>
          <cell r="C12">
            <v>293</v>
          </cell>
        </row>
        <row r="13">
          <cell r="B13" t="str">
            <v>Bronx Charter School for Better Learning</v>
          </cell>
          <cell r="C13">
            <v>344</v>
          </cell>
        </row>
        <row r="14">
          <cell r="B14" t="str">
            <v>Bronx Charter School for Children</v>
          </cell>
          <cell r="C14">
            <v>392</v>
          </cell>
        </row>
        <row r="15">
          <cell r="B15" t="str">
            <v>Bronx Charter School for Excellence</v>
          </cell>
          <cell r="C15">
            <v>298</v>
          </cell>
        </row>
        <row r="16">
          <cell r="B16" t="str">
            <v>Bronx Community Charter School</v>
          </cell>
          <cell r="C16">
            <v>102</v>
          </cell>
        </row>
        <row r="17">
          <cell r="B17" t="str">
            <v>Bronx Global Learning Institute for Girls</v>
          </cell>
          <cell r="C17">
            <v>102</v>
          </cell>
        </row>
        <row r="18">
          <cell r="B18" t="str">
            <v>Bronx Preparatory Charter School</v>
          </cell>
          <cell r="C18">
            <v>638</v>
          </cell>
        </row>
        <row r="19">
          <cell r="B19" t="str">
            <v>Brooklyn Ascend Charter School</v>
          </cell>
          <cell r="C19">
            <v>213</v>
          </cell>
        </row>
        <row r="20">
          <cell r="B20" t="str">
            <v>Brooklyn Charter School</v>
          </cell>
          <cell r="C20">
            <v>241</v>
          </cell>
        </row>
        <row r="21">
          <cell r="B21" t="str">
            <v>Brooklyn Excelsior Charter School</v>
          </cell>
          <cell r="C21">
            <v>711</v>
          </cell>
        </row>
        <row r="22">
          <cell r="B22" t="str">
            <v>Carl C. Icahn Charter School Bronx North (Icahn 2)</v>
          </cell>
          <cell r="C22">
            <v>146</v>
          </cell>
        </row>
        <row r="23">
          <cell r="B23" t="str">
            <v>Carl C. Icahn Charter School</v>
          </cell>
          <cell r="C23">
            <v>314</v>
          </cell>
        </row>
        <row r="24">
          <cell r="B24" t="str">
            <v>Carl C. Icahn Charter School Bronx South (Icahn 3)</v>
          </cell>
          <cell r="C24">
            <v>104</v>
          </cell>
        </row>
        <row r="25">
          <cell r="B25" t="str">
            <v>Community Partnership Charter School</v>
          </cell>
          <cell r="C25">
            <v>290</v>
          </cell>
        </row>
        <row r="26">
          <cell r="B26" t="str">
            <v>Community Roots Charter School</v>
          </cell>
          <cell r="C26">
            <v>201</v>
          </cell>
        </row>
        <row r="27">
          <cell r="B27" t="str">
            <v>Democracy Prep Charter School</v>
          </cell>
          <cell r="C27">
            <v>324</v>
          </cell>
        </row>
        <row r="28">
          <cell r="B28" t="str">
            <v>DREAM Charter School</v>
          </cell>
          <cell r="C28">
            <v>99</v>
          </cell>
        </row>
        <row r="29">
          <cell r="B29" t="str">
            <v>East New York Preparatory Charter School</v>
          </cell>
          <cell r="C29">
            <v>186</v>
          </cell>
        </row>
        <row r="30">
          <cell r="B30" t="str">
            <v>Excellence Charter School of Bedford Stuyvesant</v>
          </cell>
          <cell r="C30">
            <v>290</v>
          </cell>
        </row>
        <row r="31">
          <cell r="B31" t="str">
            <v>Explore Charter School</v>
          </cell>
          <cell r="C31">
            <v>436</v>
          </cell>
        </row>
        <row r="32">
          <cell r="B32" t="str">
            <v>Family Life Charter School</v>
          </cell>
          <cell r="C32">
            <v>290</v>
          </cell>
        </row>
        <row r="33">
          <cell r="B33" t="str">
            <v>Future Leaders Institute Charter School</v>
          </cell>
          <cell r="C33">
            <v>328</v>
          </cell>
        </row>
        <row r="34">
          <cell r="B34" t="str">
            <v>Girls Preparatory Charter School of New York</v>
          </cell>
          <cell r="C34">
            <v>220</v>
          </cell>
        </row>
        <row r="35">
          <cell r="B35" t="str">
            <v>Grand Concourse Charter School</v>
          </cell>
          <cell r="C35">
            <v>382</v>
          </cell>
        </row>
        <row r="36">
          <cell r="B36" t="str">
            <v>Green Dot Charter School</v>
          </cell>
          <cell r="C36">
            <v>122</v>
          </cell>
        </row>
        <row r="37">
          <cell r="B37" t="str">
            <v>Harbor Sciences and Arts Charter School</v>
          </cell>
          <cell r="C37">
            <v>225</v>
          </cell>
        </row>
        <row r="38">
          <cell r="B38" t="str">
            <v>Harlem Children's Zone/Promise Academy Charter School</v>
          </cell>
          <cell r="C38">
            <v>685</v>
          </cell>
        </row>
        <row r="39">
          <cell r="B39" t="str">
            <v>Harlem Children's Zone/Promise Academy II</v>
          </cell>
          <cell r="C39">
            <v>297</v>
          </cell>
        </row>
        <row r="40">
          <cell r="B40" t="str">
            <v>Harlem Day Charter School</v>
          </cell>
          <cell r="C40">
            <v>258</v>
          </cell>
        </row>
        <row r="41">
          <cell r="B41" t="str">
            <v>Harlem Link Charter School</v>
          </cell>
          <cell r="C41">
            <v>276</v>
          </cell>
        </row>
        <row r="42">
          <cell r="B42" t="str">
            <v>Harlem Success Academy 1 Charter School</v>
          </cell>
          <cell r="C42">
            <v>405</v>
          </cell>
        </row>
        <row r="43">
          <cell r="B43" t="str">
            <v xml:space="preserve">Harlem Success Academy 2 Charter School </v>
          </cell>
          <cell r="C43">
            <v>193</v>
          </cell>
        </row>
        <row r="44">
          <cell r="B44" t="str">
            <v xml:space="preserve">Harlem Success Academy 3 Charter School </v>
          </cell>
          <cell r="C44">
            <v>193</v>
          </cell>
        </row>
        <row r="45">
          <cell r="B45" t="str">
            <v xml:space="preserve">Harlem Success Academy 4 Charter School </v>
          </cell>
          <cell r="C45">
            <v>179</v>
          </cell>
        </row>
        <row r="46">
          <cell r="B46" t="str">
            <v>Harlem Village Academy Charter School</v>
          </cell>
          <cell r="C46">
            <v>281</v>
          </cell>
        </row>
        <row r="47">
          <cell r="B47" t="str">
            <v>Harriet Tubman Charter School</v>
          </cell>
          <cell r="C47">
            <v>461</v>
          </cell>
        </row>
        <row r="48">
          <cell r="B48" t="str">
            <v>Hellenic Classical Charter School</v>
          </cell>
          <cell r="C48">
            <v>308</v>
          </cell>
        </row>
        <row r="49">
          <cell r="B49" t="str">
            <v>Hyde Leadership Charter School</v>
          </cell>
          <cell r="C49">
            <v>470</v>
          </cell>
        </row>
        <row r="50">
          <cell r="B50" t="str">
            <v>International Leadership Charter School</v>
          </cell>
          <cell r="C50">
            <v>243</v>
          </cell>
        </row>
        <row r="51">
          <cell r="B51" t="str">
            <v>John V. Lindsay Wildcat Academy Charter School</v>
          </cell>
          <cell r="C51">
            <v>481</v>
          </cell>
        </row>
        <row r="52">
          <cell r="B52" t="str">
            <v>Kings Collegiate Charter School</v>
          </cell>
          <cell r="C52">
            <v>136</v>
          </cell>
        </row>
        <row r="53">
          <cell r="B53" t="str">
            <v>Kipp Academy Charter School</v>
          </cell>
          <cell r="C53">
            <v>253</v>
          </cell>
        </row>
        <row r="54">
          <cell r="B54" t="str">
            <v>KIPP AMP Academy Charter School</v>
          </cell>
          <cell r="C54">
            <v>274</v>
          </cell>
        </row>
        <row r="55">
          <cell r="B55" t="str">
            <v>Kipp Infinity Charter School</v>
          </cell>
          <cell r="C55">
            <v>274</v>
          </cell>
        </row>
        <row r="56">
          <cell r="B56" t="str">
            <v>KIPP STAR College Prep Charter School</v>
          </cell>
          <cell r="C56">
            <v>263</v>
          </cell>
        </row>
        <row r="57">
          <cell r="B57" t="str">
            <v>La Cima Charter School</v>
          </cell>
          <cell r="C57">
            <v>135</v>
          </cell>
        </row>
        <row r="58">
          <cell r="B58" t="str">
            <v>Leadership Preparatory Charter School</v>
          </cell>
          <cell r="C58">
            <v>260</v>
          </cell>
        </row>
        <row r="59">
          <cell r="B59" t="str">
            <v>Harlem Village Leadership Academy Charter School</v>
          </cell>
          <cell r="C59">
            <v>209</v>
          </cell>
        </row>
        <row r="60">
          <cell r="B60" t="str">
            <v>Manhattan Charter School</v>
          </cell>
          <cell r="C60">
            <v>198</v>
          </cell>
        </row>
        <row r="61">
          <cell r="B61" t="str">
            <v>Merrick Academy/Queens Public Charter School</v>
          </cell>
          <cell r="C61">
            <v>497</v>
          </cell>
        </row>
        <row r="62">
          <cell r="B62" t="str">
            <v>Mott Haven Academy Charter School</v>
          </cell>
          <cell r="C62">
            <v>92</v>
          </cell>
        </row>
        <row r="63">
          <cell r="B63" t="str">
            <v>New Heights Academy Charter School</v>
          </cell>
          <cell r="C63">
            <v>467</v>
          </cell>
        </row>
        <row r="64">
          <cell r="B64" t="str">
            <v>New York City Center for Autism Charter School</v>
          </cell>
          <cell r="C64">
            <v>28</v>
          </cell>
        </row>
        <row r="65">
          <cell r="B65" t="str">
            <v>NYC Charter High School for Architecture, Engineering, and Construction Industries</v>
          </cell>
          <cell r="C65">
            <v>118</v>
          </cell>
        </row>
        <row r="66">
          <cell r="B66" t="str">
            <v>Our World Neighborhood Charter School</v>
          </cell>
          <cell r="C66">
            <v>705</v>
          </cell>
        </row>
        <row r="67">
          <cell r="B67" t="str">
            <v>PAVE Academy Charter School</v>
          </cell>
          <cell r="C67">
            <v>93</v>
          </cell>
        </row>
        <row r="68">
          <cell r="B68" t="str">
            <v>Peninsula Preparatory Academy Charter School</v>
          </cell>
          <cell r="C68">
            <v>305</v>
          </cell>
        </row>
        <row r="69">
          <cell r="B69" t="str">
            <v>Renaissance Charter School</v>
          </cell>
          <cell r="C69">
            <v>524</v>
          </cell>
        </row>
        <row r="70">
          <cell r="B70" t="str">
            <v>Ross Global Academy Charter School</v>
          </cell>
          <cell r="C70">
            <v>312</v>
          </cell>
        </row>
        <row r="71">
          <cell r="B71" t="str">
            <v>Sisulu Walker Children's Academy Charter School</v>
          </cell>
          <cell r="C71">
            <v>257</v>
          </cell>
        </row>
        <row r="72">
          <cell r="B72" t="str">
            <v>South Bronx Charter School for International Cultures and the Arts</v>
          </cell>
          <cell r="C72">
            <v>322</v>
          </cell>
        </row>
        <row r="73">
          <cell r="B73" t="str">
            <v>South Bronx Classical Charter School</v>
          </cell>
          <cell r="C73">
            <v>234</v>
          </cell>
        </row>
        <row r="74">
          <cell r="B74" t="str">
            <v>St. HOPE Leadership Academy Charter School</v>
          </cell>
          <cell r="C74">
            <v>146</v>
          </cell>
        </row>
        <row r="75">
          <cell r="B75" t="str">
            <v>Bronx Lighthouse Charter School</v>
          </cell>
          <cell r="C75">
            <v>374</v>
          </cell>
        </row>
        <row r="76">
          <cell r="B76" t="str">
            <v>Opportunity Charter School</v>
          </cell>
          <cell r="C76">
            <v>334</v>
          </cell>
        </row>
        <row r="77">
          <cell r="B77" t="str">
            <v>Uft Charter School</v>
          </cell>
          <cell r="C77">
            <v>713</v>
          </cell>
        </row>
        <row r="78">
          <cell r="B78" t="str">
            <v>Voice Charter School</v>
          </cell>
          <cell r="C78">
            <v>92</v>
          </cell>
        </row>
        <row r="79">
          <cell r="B79" t="str">
            <v>Williamsburg Charter High School</v>
          </cell>
          <cell r="C79">
            <v>636</v>
          </cell>
        </row>
        <row r="80">
          <cell r="B80" t="str">
            <v>Williamsburg Collegiate Charter School</v>
          </cell>
          <cell r="C80">
            <v>246</v>
          </cell>
        </row>
      </sheetData>
      <sheetData sheetId="5">
        <row r="3">
          <cell r="A3" t="str">
            <v>Achievement First Brownsville Charter School</v>
          </cell>
          <cell r="B3">
            <v>1</v>
          </cell>
          <cell r="C3">
            <v>184</v>
          </cell>
          <cell r="D3"/>
          <cell r="E3">
            <v>22273</v>
          </cell>
          <cell r="F3">
            <v>2511587</v>
          </cell>
        </row>
        <row r="4">
          <cell r="A4" t="str">
            <v>Achievement First Bushwick Charter School</v>
          </cell>
          <cell r="B4">
            <v>3</v>
          </cell>
          <cell r="C4">
            <v>545</v>
          </cell>
          <cell r="D4"/>
          <cell r="E4">
            <v>50750</v>
          </cell>
          <cell r="F4">
            <v>6594554</v>
          </cell>
        </row>
        <row r="5">
          <cell r="A5" t="str">
            <v>Achievement First Crown Heights Charter School</v>
          </cell>
          <cell r="B5">
            <v>4</v>
          </cell>
          <cell r="C5">
            <v>752</v>
          </cell>
          <cell r="D5"/>
          <cell r="E5">
            <v>73887</v>
          </cell>
          <cell r="F5">
            <v>9378062</v>
          </cell>
        </row>
        <row r="6">
          <cell r="A6" t="str">
            <v>Achievement First East New York Charter School</v>
          </cell>
          <cell r="B6">
            <v>4</v>
          </cell>
          <cell r="C6">
            <v>420</v>
          </cell>
          <cell r="D6"/>
          <cell r="E6">
            <v>41682</v>
          </cell>
          <cell r="F6">
            <v>4770327</v>
          </cell>
        </row>
        <row r="7">
          <cell r="A7" t="str">
            <v>Achievement First Endeavor Charter School</v>
          </cell>
          <cell r="B7">
            <v>3</v>
          </cell>
          <cell r="C7">
            <v>259</v>
          </cell>
          <cell r="D7"/>
          <cell r="E7">
            <v>25132</v>
          </cell>
          <cell r="F7">
            <v>3470305</v>
          </cell>
        </row>
        <row r="8">
          <cell r="A8" t="str">
            <v>Amber Charter School</v>
          </cell>
          <cell r="B8">
            <v>9</v>
          </cell>
          <cell r="C8">
            <v>359</v>
          </cell>
          <cell r="D8"/>
          <cell r="E8">
            <v>44219</v>
          </cell>
          <cell r="F8">
            <v>5437994</v>
          </cell>
        </row>
        <row r="9">
          <cell r="A9" t="str">
            <v>Bedford Stuyvesant Collegiate Charter School</v>
          </cell>
          <cell r="B9">
            <v>1</v>
          </cell>
          <cell r="C9">
            <v>77</v>
          </cell>
          <cell r="D9"/>
          <cell r="E9"/>
          <cell r="F9">
            <v>1325676</v>
          </cell>
        </row>
        <row r="10">
          <cell r="A10" t="str">
            <v>Beginning with Children Charter School</v>
          </cell>
          <cell r="B10">
            <v>8</v>
          </cell>
          <cell r="C10">
            <v>451</v>
          </cell>
          <cell r="D10"/>
          <cell r="E10"/>
          <cell r="F10">
            <v>5569087</v>
          </cell>
        </row>
        <row r="11">
          <cell r="A11" t="str">
            <v>Bronx Academy of Promise Charter School</v>
          </cell>
          <cell r="B11">
            <v>1</v>
          </cell>
          <cell r="C11">
            <v>178</v>
          </cell>
          <cell r="D11"/>
          <cell r="E11"/>
          <cell r="F11">
            <v>2519581</v>
          </cell>
        </row>
        <row r="12">
          <cell r="A12" t="str">
            <v>Bronx Charter School for Better Learning</v>
          </cell>
          <cell r="B12">
            <v>6</v>
          </cell>
          <cell r="C12">
            <v>344</v>
          </cell>
          <cell r="D12">
            <v>3877309</v>
          </cell>
          <cell r="E12">
            <v>199925</v>
          </cell>
          <cell r="F12">
            <v>4077234</v>
          </cell>
        </row>
        <row r="13">
          <cell r="A13" t="str">
            <v>Bronx Charter School For Children</v>
          </cell>
          <cell r="B13">
            <v>5</v>
          </cell>
          <cell r="C13">
            <v>392</v>
          </cell>
          <cell r="D13"/>
          <cell r="E13">
            <v>85955</v>
          </cell>
          <cell r="F13">
            <v>5600148</v>
          </cell>
        </row>
        <row r="14">
          <cell r="A14" t="str">
            <v>Bronx Charter School for Excellence</v>
          </cell>
          <cell r="B14">
            <v>5</v>
          </cell>
          <cell r="C14">
            <v>298</v>
          </cell>
          <cell r="D14">
            <v>4073892</v>
          </cell>
          <cell r="E14">
            <v>125279</v>
          </cell>
          <cell r="F14">
            <v>4199171</v>
          </cell>
        </row>
        <row r="15">
          <cell r="A15" t="str">
            <v>Bronx Charter School for the Arts</v>
          </cell>
          <cell r="B15">
            <v>6</v>
          </cell>
          <cell r="C15">
            <v>293</v>
          </cell>
          <cell r="D15"/>
          <cell r="E15">
            <v>222196</v>
          </cell>
          <cell r="F15">
            <v>4569858</v>
          </cell>
        </row>
        <row r="16">
          <cell r="A16" t="str">
            <v>Bronx Community Charter School</v>
          </cell>
          <cell r="B16">
            <v>1</v>
          </cell>
          <cell r="C16">
            <v>102</v>
          </cell>
          <cell r="D16"/>
          <cell r="E16">
            <v>57663</v>
          </cell>
          <cell r="F16">
            <v>1753140</v>
          </cell>
        </row>
        <row r="17">
          <cell r="A17" t="str">
            <v>Bronx Global Learning Institute for Girls</v>
          </cell>
          <cell r="B17">
            <v>1</v>
          </cell>
          <cell r="C17">
            <v>102</v>
          </cell>
          <cell r="D17"/>
          <cell r="E17"/>
          <cell r="F17">
            <v>1682689</v>
          </cell>
        </row>
        <row r="18">
          <cell r="A18" t="str">
            <v>Bronx Lighthouse Charter School</v>
          </cell>
          <cell r="B18">
            <v>5</v>
          </cell>
          <cell r="C18">
            <v>374</v>
          </cell>
          <cell r="D18"/>
          <cell r="E18">
            <v>1476</v>
          </cell>
          <cell r="F18">
            <v>5389102</v>
          </cell>
        </row>
        <row r="19">
          <cell r="A19" t="str">
            <v>Bronx Preparatory Charter School</v>
          </cell>
          <cell r="B19">
            <v>9</v>
          </cell>
          <cell r="C19">
            <v>638</v>
          </cell>
          <cell r="D19">
            <v>9817281</v>
          </cell>
          <cell r="E19">
            <v>185850</v>
          </cell>
          <cell r="F19">
            <v>10003131</v>
          </cell>
        </row>
        <row r="20">
          <cell r="A20" t="str">
            <v>Brooklyn Ascend Charter School</v>
          </cell>
          <cell r="B20">
            <v>1</v>
          </cell>
          <cell r="C20">
            <v>213</v>
          </cell>
          <cell r="D20"/>
          <cell r="E20">
            <v>47429</v>
          </cell>
          <cell r="F20">
            <v>3338691</v>
          </cell>
        </row>
        <row r="21">
          <cell r="A21" t="str">
            <v>Brooklyn Charter School</v>
          </cell>
          <cell r="B21">
            <v>9</v>
          </cell>
          <cell r="C21">
            <v>241</v>
          </cell>
          <cell r="D21"/>
          <cell r="E21">
            <v>14297</v>
          </cell>
          <cell r="F21">
            <v>3284670</v>
          </cell>
        </row>
        <row r="22">
          <cell r="A22" t="str">
            <v>Brooklyn Excelsior Charter School</v>
          </cell>
          <cell r="B22">
            <v>6</v>
          </cell>
          <cell r="C22">
            <v>711</v>
          </cell>
          <cell r="D22"/>
          <cell r="E22"/>
          <cell r="F22">
            <v>9671210</v>
          </cell>
        </row>
        <row r="23">
          <cell r="A23" t="str">
            <v>Carl C. Icahn Charter School</v>
          </cell>
          <cell r="B23">
            <v>8</v>
          </cell>
          <cell r="C23">
            <v>314</v>
          </cell>
          <cell r="D23"/>
          <cell r="E23"/>
          <cell r="F23">
            <v>4741915</v>
          </cell>
        </row>
        <row r="24">
          <cell r="A24" t="str">
            <v>Carl C. Icahn Charter School Bronx South (Icahn 3)</v>
          </cell>
          <cell r="B24">
            <v>2</v>
          </cell>
          <cell r="C24">
            <v>104</v>
          </cell>
          <cell r="D24"/>
          <cell r="E24"/>
          <cell r="F24">
            <v>1479732</v>
          </cell>
        </row>
        <row r="25">
          <cell r="A25" t="str">
            <v>Carl C. Icahn Charter School Bronx North (Icahn 2)</v>
          </cell>
          <cell r="B25">
            <v>1</v>
          </cell>
          <cell r="C25">
            <v>146</v>
          </cell>
          <cell r="D25"/>
          <cell r="E25"/>
          <cell r="F25">
            <v>2049618</v>
          </cell>
        </row>
        <row r="26">
          <cell r="A26" t="str">
            <v>Community Partnership Charter School</v>
          </cell>
          <cell r="B26">
            <v>9</v>
          </cell>
          <cell r="C26">
            <v>290</v>
          </cell>
          <cell r="D26"/>
          <cell r="E26"/>
          <cell r="F26">
            <v>3722495</v>
          </cell>
        </row>
        <row r="27">
          <cell r="A27" t="str">
            <v>Community Roots Charter School</v>
          </cell>
          <cell r="B27">
            <v>3</v>
          </cell>
          <cell r="C27">
            <v>201</v>
          </cell>
          <cell r="D27"/>
          <cell r="E27">
            <v>5302</v>
          </cell>
          <cell r="F27">
            <v>2689209</v>
          </cell>
        </row>
        <row r="28">
          <cell r="A28" t="str">
            <v>Democracy Prep Charter School</v>
          </cell>
          <cell r="B28">
            <v>3</v>
          </cell>
          <cell r="C28">
            <v>324</v>
          </cell>
          <cell r="D28"/>
          <cell r="E28">
            <v>144549</v>
          </cell>
          <cell r="F28">
            <v>5557389</v>
          </cell>
        </row>
        <row r="29">
          <cell r="A29" t="str">
            <v>Dream Charter School</v>
          </cell>
          <cell r="B29">
            <v>1</v>
          </cell>
          <cell r="C29">
            <v>99</v>
          </cell>
          <cell r="D29"/>
          <cell r="E29">
            <v>92349</v>
          </cell>
          <cell r="F29">
            <v>2085907</v>
          </cell>
        </row>
        <row r="30">
          <cell r="A30" t="str">
            <v>East New York Preparatory Charter School</v>
          </cell>
          <cell r="B30">
            <v>3</v>
          </cell>
          <cell r="C30">
            <v>186</v>
          </cell>
          <cell r="D30"/>
          <cell r="E30">
            <v>3850</v>
          </cell>
          <cell r="F30">
            <v>2066380</v>
          </cell>
        </row>
        <row r="31">
          <cell r="A31" t="str">
            <v>Excellence Charter School of Bedford Stuyvesant</v>
          </cell>
          <cell r="B31">
            <v>5</v>
          </cell>
          <cell r="C31">
            <v>290</v>
          </cell>
          <cell r="D31"/>
          <cell r="E31"/>
          <cell r="F31">
            <v>4576848</v>
          </cell>
        </row>
        <row r="32">
          <cell r="A32" t="str">
            <v>Explore Charter School</v>
          </cell>
          <cell r="B32">
            <v>7</v>
          </cell>
          <cell r="C32">
            <v>436</v>
          </cell>
          <cell r="D32">
            <v>5878371</v>
          </cell>
          <cell r="E32">
            <v>7984</v>
          </cell>
          <cell r="F32">
            <v>5886355</v>
          </cell>
        </row>
        <row r="33">
          <cell r="A33" t="str">
            <v>Family Life Charter School</v>
          </cell>
          <cell r="B33">
            <v>8</v>
          </cell>
          <cell r="C33">
            <v>290</v>
          </cell>
          <cell r="D33"/>
          <cell r="E33"/>
          <cell r="F33">
            <v>4520762</v>
          </cell>
        </row>
        <row r="34">
          <cell r="A34" t="str">
            <v>Future Leaders Institute Charter School</v>
          </cell>
          <cell r="B34">
            <v>4</v>
          </cell>
          <cell r="C34">
            <v>328</v>
          </cell>
          <cell r="D34"/>
          <cell r="E34">
            <v>157762</v>
          </cell>
          <cell r="F34">
            <v>4834996</v>
          </cell>
        </row>
        <row r="35">
          <cell r="A35" t="str">
            <v>Girls Preparatory Charter School of New York</v>
          </cell>
          <cell r="B35">
            <v>4</v>
          </cell>
          <cell r="C35">
            <v>220</v>
          </cell>
          <cell r="D35"/>
          <cell r="E35">
            <v>70923</v>
          </cell>
          <cell r="F35">
            <v>3376751</v>
          </cell>
        </row>
        <row r="36">
          <cell r="A36" t="str">
            <v>Grand Concourse Charter School</v>
          </cell>
          <cell r="B36">
            <v>5</v>
          </cell>
          <cell r="C36">
            <v>382</v>
          </cell>
          <cell r="D36"/>
          <cell r="E36"/>
          <cell r="F36">
            <v>5021671</v>
          </cell>
        </row>
        <row r="37">
          <cell r="A37" t="str">
            <v>Green Dot Charter School</v>
          </cell>
          <cell r="B37">
            <v>1</v>
          </cell>
          <cell r="C37">
            <v>122</v>
          </cell>
          <cell r="D37"/>
          <cell r="E37">
            <v>7290</v>
          </cell>
          <cell r="F37">
            <v>1762494</v>
          </cell>
        </row>
        <row r="38">
          <cell r="A38" t="str">
            <v>Harbor Sciences and Arts Charter School</v>
          </cell>
          <cell r="B38">
            <v>9</v>
          </cell>
          <cell r="C38">
            <v>225</v>
          </cell>
          <cell r="D38"/>
          <cell r="E38"/>
          <cell r="F38">
            <v>2868577</v>
          </cell>
        </row>
        <row r="39">
          <cell r="A39" t="str">
            <v>Harlem Children's Zone/Promise Academy Charter School</v>
          </cell>
          <cell r="B39">
            <v>4</v>
          </cell>
          <cell r="C39">
            <v>685</v>
          </cell>
          <cell r="D39"/>
          <cell r="E39"/>
          <cell r="F39">
            <v>11867087</v>
          </cell>
        </row>
        <row r="40">
          <cell r="A40" t="str">
            <v>Harlem Children's Zone/Promise Academy II</v>
          </cell>
          <cell r="B40">
            <v>3</v>
          </cell>
          <cell r="C40">
            <v>297</v>
          </cell>
          <cell r="D40"/>
          <cell r="E40"/>
          <cell r="F40">
            <v>4558767</v>
          </cell>
        </row>
        <row r="41">
          <cell r="A41" t="str">
            <v>Harlem Day Charter School</v>
          </cell>
          <cell r="B41">
            <v>8</v>
          </cell>
          <cell r="C41">
            <v>258</v>
          </cell>
          <cell r="D41"/>
          <cell r="E41">
            <v>128427</v>
          </cell>
          <cell r="F41">
            <v>5419978</v>
          </cell>
        </row>
        <row r="42">
          <cell r="A42" t="str">
            <v>Harlem Link Charter School</v>
          </cell>
          <cell r="B42">
            <v>4</v>
          </cell>
          <cell r="C42">
            <v>276</v>
          </cell>
          <cell r="D42"/>
          <cell r="E42"/>
          <cell r="F42">
            <v>3754649</v>
          </cell>
        </row>
        <row r="43">
          <cell r="A43" t="str">
            <v>Harlem Success Academy 1 Charter School</v>
          </cell>
          <cell r="B43">
            <v>3</v>
          </cell>
          <cell r="C43">
            <v>405</v>
          </cell>
          <cell r="D43"/>
          <cell r="E43"/>
          <cell r="F43">
            <v>4920971</v>
          </cell>
        </row>
        <row r="44">
          <cell r="A44" t="str">
            <v xml:space="preserve">Harlem Success Academy 2 Charter School </v>
          </cell>
          <cell r="B44">
            <v>1</v>
          </cell>
          <cell r="C44">
            <v>193</v>
          </cell>
          <cell r="D44"/>
          <cell r="E44"/>
          <cell r="F44">
            <v>2657228</v>
          </cell>
        </row>
        <row r="45">
          <cell r="A45" t="str">
            <v xml:space="preserve">Harlem Success Academy 3 Charter School </v>
          </cell>
          <cell r="B45">
            <v>1</v>
          </cell>
          <cell r="C45">
            <v>193</v>
          </cell>
          <cell r="D45"/>
          <cell r="E45"/>
          <cell r="F45">
            <v>2706414</v>
          </cell>
        </row>
        <row r="46">
          <cell r="A46" t="str">
            <v xml:space="preserve">Harlem Success Academy 4 Charter School </v>
          </cell>
          <cell r="B46">
            <v>1</v>
          </cell>
          <cell r="C46">
            <v>179</v>
          </cell>
          <cell r="D46"/>
          <cell r="E46"/>
          <cell r="F46">
            <v>2629103</v>
          </cell>
        </row>
        <row r="47">
          <cell r="A47" t="str">
            <v>Harlem Village Academy Charter School</v>
          </cell>
          <cell r="B47">
            <v>6</v>
          </cell>
          <cell r="C47">
            <v>281</v>
          </cell>
          <cell r="D47"/>
          <cell r="E47"/>
          <cell r="F47">
            <v>3723326</v>
          </cell>
        </row>
        <row r="48">
          <cell r="A48" t="str">
            <v>Harlem Village Leadership Academy Charter School</v>
          </cell>
          <cell r="B48">
            <v>4</v>
          </cell>
          <cell r="C48">
            <v>209</v>
          </cell>
          <cell r="D48"/>
          <cell r="E48"/>
          <cell r="F48">
            <v>2669503</v>
          </cell>
        </row>
        <row r="49">
          <cell r="A49" t="str">
            <v>Harriet Tubman Charter School</v>
          </cell>
          <cell r="B49">
            <v>8</v>
          </cell>
          <cell r="C49">
            <v>461</v>
          </cell>
          <cell r="D49"/>
          <cell r="E49">
            <v>12531</v>
          </cell>
          <cell r="F49">
            <v>5443087</v>
          </cell>
        </row>
        <row r="50">
          <cell r="A50" t="str">
            <v>Hellenic Classical Charter School</v>
          </cell>
          <cell r="B50">
            <v>4</v>
          </cell>
          <cell r="C50">
            <v>308</v>
          </cell>
          <cell r="D50"/>
          <cell r="E50"/>
          <cell r="F50">
            <v>3951325</v>
          </cell>
        </row>
        <row r="51">
          <cell r="A51" t="str">
            <v>Hyde Leadership Charter School</v>
          </cell>
          <cell r="B51">
            <v>3</v>
          </cell>
          <cell r="C51">
            <v>470</v>
          </cell>
          <cell r="D51"/>
          <cell r="E51"/>
          <cell r="F51">
            <v>5941534</v>
          </cell>
        </row>
        <row r="52">
          <cell r="A52" t="str">
            <v>International Leadership Charter School</v>
          </cell>
          <cell r="B52">
            <v>3</v>
          </cell>
          <cell r="C52">
            <v>243</v>
          </cell>
          <cell r="D52"/>
          <cell r="E52"/>
          <cell r="F52">
            <v>3317417</v>
          </cell>
        </row>
        <row r="53">
          <cell r="A53" t="str">
            <v>John V. Lindsay Wildcat Academy Charter School</v>
          </cell>
          <cell r="B53">
            <v>9</v>
          </cell>
          <cell r="C53">
            <v>481</v>
          </cell>
          <cell r="D53"/>
          <cell r="E53"/>
          <cell r="F53">
            <v>7724043</v>
          </cell>
        </row>
        <row r="54">
          <cell r="A54" t="str">
            <v>Kings Collegiate Charter School</v>
          </cell>
          <cell r="B54">
            <v>2</v>
          </cell>
          <cell r="C54">
            <v>136</v>
          </cell>
          <cell r="D54"/>
          <cell r="E54"/>
          <cell r="F54">
            <v>1967092</v>
          </cell>
        </row>
        <row r="55">
          <cell r="A55" t="str">
            <v>KIPP Academy Charter School</v>
          </cell>
          <cell r="B55">
            <v>9</v>
          </cell>
          <cell r="C55">
            <v>253</v>
          </cell>
          <cell r="D55"/>
          <cell r="E55">
            <v>45593</v>
          </cell>
          <cell r="F55">
            <v>6087772</v>
          </cell>
        </row>
        <row r="56">
          <cell r="A56" t="str">
            <v>KIPP AMP Academy Charter School</v>
          </cell>
          <cell r="B56">
            <v>4</v>
          </cell>
          <cell r="C56">
            <v>274</v>
          </cell>
          <cell r="D56"/>
          <cell r="E56">
            <v>20269</v>
          </cell>
          <cell r="F56">
            <v>3426755</v>
          </cell>
        </row>
        <row r="57">
          <cell r="A57" t="str">
            <v>KIPP Infinity Charter School</v>
          </cell>
          <cell r="B57">
            <v>4</v>
          </cell>
          <cell r="C57">
            <v>274</v>
          </cell>
          <cell r="D57"/>
          <cell r="E57">
            <v>17510</v>
          </cell>
          <cell r="F57">
            <v>3844492</v>
          </cell>
        </row>
        <row r="58">
          <cell r="A58" t="str">
            <v>KIPP STAR College Prep Charter School</v>
          </cell>
          <cell r="B58">
            <v>6</v>
          </cell>
          <cell r="C58">
            <v>263</v>
          </cell>
          <cell r="D58"/>
          <cell r="E58">
            <v>17157</v>
          </cell>
          <cell r="F58">
            <v>3675750</v>
          </cell>
        </row>
        <row r="59">
          <cell r="A59" t="str">
            <v>La Cima Charter School</v>
          </cell>
          <cell r="B59">
            <v>1</v>
          </cell>
          <cell r="C59">
            <v>135</v>
          </cell>
          <cell r="D59"/>
          <cell r="E59"/>
          <cell r="F59">
            <v>1618478</v>
          </cell>
        </row>
        <row r="60">
          <cell r="A60" t="str">
            <v>Leadership Preparatory Charter School</v>
          </cell>
          <cell r="B60">
            <v>3</v>
          </cell>
          <cell r="C60">
            <v>260</v>
          </cell>
          <cell r="D60"/>
          <cell r="E60"/>
          <cell r="F60">
            <v>4054682</v>
          </cell>
        </row>
        <row r="61">
          <cell r="A61" t="str">
            <v>Manhattan Charter School</v>
          </cell>
          <cell r="B61">
            <v>4</v>
          </cell>
          <cell r="C61">
            <v>198</v>
          </cell>
          <cell r="D61"/>
          <cell r="E61">
            <v>11800</v>
          </cell>
          <cell r="F61">
            <v>2330218</v>
          </cell>
        </row>
        <row r="62">
          <cell r="A62" t="str">
            <v>Merrick Academy/Queens Public Charter School</v>
          </cell>
          <cell r="B62">
            <v>9</v>
          </cell>
          <cell r="C62">
            <v>497</v>
          </cell>
          <cell r="D62"/>
          <cell r="E62"/>
          <cell r="F62">
            <v>6519011</v>
          </cell>
        </row>
        <row r="63">
          <cell r="A63" t="str">
            <v>Mott Haven Academy Charter School</v>
          </cell>
          <cell r="B63">
            <v>1</v>
          </cell>
          <cell r="C63">
            <v>92</v>
          </cell>
          <cell r="D63"/>
          <cell r="E63">
            <v>11104</v>
          </cell>
          <cell r="F63">
            <v>1587904</v>
          </cell>
        </row>
        <row r="64">
          <cell r="A64" t="str">
            <v>New Heights Academy Charter School</v>
          </cell>
          <cell r="B64">
            <v>3</v>
          </cell>
          <cell r="C64">
            <v>467</v>
          </cell>
          <cell r="D64"/>
          <cell r="E64">
            <v>115224</v>
          </cell>
          <cell r="F64">
            <v>6430546</v>
          </cell>
        </row>
        <row r="65">
          <cell r="A65" t="str">
            <v>NYC Charter High School for Architecture, Engineering, and Construction Industries</v>
          </cell>
          <cell r="B65">
            <v>1</v>
          </cell>
          <cell r="C65">
            <v>118</v>
          </cell>
          <cell r="D65"/>
          <cell r="E65"/>
          <cell r="F65">
            <v>1845682</v>
          </cell>
        </row>
        <row r="66">
          <cell r="A66" t="str">
            <v>Opportunity Charter School</v>
          </cell>
          <cell r="B66">
            <v>5</v>
          </cell>
          <cell r="C66">
            <v>334</v>
          </cell>
          <cell r="D66">
            <v>9184603</v>
          </cell>
          <cell r="E66">
            <v>115292</v>
          </cell>
          <cell r="F66">
            <v>9299895</v>
          </cell>
        </row>
        <row r="67">
          <cell r="A67" t="str">
            <v>Our World Neighborhood Charter School</v>
          </cell>
          <cell r="B67">
            <v>7</v>
          </cell>
          <cell r="C67">
            <v>705</v>
          </cell>
          <cell r="D67"/>
          <cell r="E67">
            <v>116228</v>
          </cell>
          <cell r="F67">
            <v>8767248</v>
          </cell>
        </row>
        <row r="68">
          <cell r="A68" t="str">
            <v>PAVE Academy Charter School</v>
          </cell>
          <cell r="B68">
            <v>1</v>
          </cell>
          <cell r="C68">
            <v>93</v>
          </cell>
          <cell r="D68"/>
          <cell r="E68"/>
          <cell r="F68">
            <v>1886515</v>
          </cell>
        </row>
        <row r="69">
          <cell r="A69" t="str">
            <v>Peninsula Preparatory Academy Charter School</v>
          </cell>
          <cell r="B69">
            <v>5</v>
          </cell>
          <cell r="C69">
            <v>305</v>
          </cell>
          <cell r="D69"/>
          <cell r="E69"/>
          <cell r="F69">
            <v>4737509</v>
          </cell>
        </row>
        <row r="70">
          <cell r="A70" t="str">
            <v>Renaissance Charter School</v>
          </cell>
          <cell r="B70">
            <v>9</v>
          </cell>
          <cell r="C70">
            <v>524</v>
          </cell>
          <cell r="D70"/>
          <cell r="E70"/>
          <cell r="F70">
            <v>7666467</v>
          </cell>
        </row>
        <row r="71">
          <cell r="A71" t="str">
            <v>Ross Global Academy Charter School</v>
          </cell>
          <cell r="B71">
            <v>3</v>
          </cell>
          <cell r="C71">
            <v>312</v>
          </cell>
          <cell r="D71"/>
          <cell r="E71"/>
          <cell r="F71">
            <v>4372141</v>
          </cell>
        </row>
        <row r="72">
          <cell r="A72" t="str">
            <v>Sisulu Walker Children's Academy Charter School</v>
          </cell>
          <cell r="B72">
            <v>10</v>
          </cell>
          <cell r="C72">
            <v>257</v>
          </cell>
          <cell r="D72"/>
          <cell r="E72"/>
          <cell r="F72">
            <v>3593214</v>
          </cell>
        </row>
        <row r="73">
          <cell r="A73" t="str">
            <v>South Bronx Charter School for International Cultures and the Arts</v>
          </cell>
          <cell r="B73">
            <v>4</v>
          </cell>
          <cell r="C73">
            <v>322</v>
          </cell>
          <cell r="D73"/>
          <cell r="E73"/>
          <cell r="F73">
            <v>5313136</v>
          </cell>
        </row>
        <row r="74">
          <cell r="A74" t="str">
            <v>South Bronx Classical Charter School</v>
          </cell>
          <cell r="B74">
            <v>3</v>
          </cell>
          <cell r="C74">
            <v>234</v>
          </cell>
          <cell r="D74"/>
          <cell r="E74">
            <v>24850</v>
          </cell>
          <cell r="F74">
            <v>2487606</v>
          </cell>
        </row>
        <row r="75">
          <cell r="A75" t="str">
            <v>St. Hope Leadership Academy Charter School</v>
          </cell>
          <cell r="B75">
            <v>1</v>
          </cell>
          <cell r="C75">
            <v>146</v>
          </cell>
          <cell r="D75"/>
          <cell r="E75">
            <v>9113</v>
          </cell>
          <cell r="F75">
            <v>2129555</v>
          </cell>
        </row>
        <row r="76">
          <cell r="A76" t="str">
            <v>UFT Charter School</v>
          </cell>
          <cell r="B76">
            <v>4</v>
          </cell>
          <cell r="C76">
            <v>713</v>
          </cell>
          <cell r="D76"/>
          <cell r="E76">
            <v>14549</v>
          </cell>
          <cell r="F76">
            <v>10439777</v>
          </cell>
        </row>
        <row r="77">
          <cell r="A77" t="str">
            <v>Voice Charter School</v>
          </cell>
          <cell r="B77">
            <v>1</v>
          </cell>
          <cell r="C77">
            <v>92</v>
          </cell>
          <cell r="D77"/>
          <cell r="E77">
            <v>6650</v>
          </cell>
          <cell r="F77">
            <v>1643241</v>
          </cell>
        </row>
        <row r="78">
          <cell r="A78" t="str">
            <v>Williamsburg Charter High School</v>
          </cell>
          <cell r="B78">
            <v>5</v>
          </cell>
          <cell r="C78">
            <v>636</v>
          </cell>
          <cell r="D78"/>
          <cell r="E78">
            <v>279386</v>
          </cell>
          <cell r="F78">
            <v>9984340</v>
          </cell>
        </row>
        <row r="79">
          <cell r="A79" t="str">
            <v>Williamsburg Collegiate Charter School</v>
          </cell>
          <cell r="B79">
            <v>4</v>
          </cell>
          <cell r="C79">
            <v>246</v>
          </cell>
          <cell r="D79"/>
          <cell r="E79"/>
          <cell r="F79">
            <v>3499870</v>
          </cell>
        </row>
      </sheetData>
      <sheetData sheetId="6"/>
      <sheetData sheetId="7">
        <row r="1058">
          <cell r="A1058" t="str">
            <v>84K355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A12" sqref="A12"/>
    </sheetView>
  </sheetViews>
  <sheetFormatPr defaultRowHeight="15"/>
  <cols>
    <col min="1" max="1" width="33.140625" bestFit="1" customWidth="1"/>
    <col min="2" max="2" width="41.42578125" bestFit="1" customWidth="1"/>
    <col min="3" max="3" width="21.7109375" bestFit="1" customWidth="1"/>
    <col min="5" max="5" width="25.5703125" bestFit="1" customWidth="1"/>
    <col min="6" max="6" width="34" bestFit="1" customWidth="1"/>
  </cols>
  <sheetData>
    <row r="2" spans="1:6">
      <c r="A2" s="4" t="s">
        <v>217</v>
      </c>
      <c r="B2" s="28" t="s">
        <v>218</v>
      </c>
    </row>
    <row r="3" spans="1:6">
      <c r="B3" s="4" t="s">
        <v>223</v>
      </c>
      <c r="C3" s="4" t="s">
        <v>224</v>
      </c>
      <c r="D3" s="4" t="s">
        <v>31</v>
      </c>
      <c r="E3" s="4" t="s">
        <v>225</v>
      </c>
      <c r="F3" s="4" t="s">
        <v>226</v>
      </c>
    </row>
    <row r="4" spans="1:6">
      <c r="A4" t="s">
        <v>221</v>
      </c>
      <c r="B4" s="42">
        <f>'GRAPHS CHARTER'!B47</f>
        <v>0.48</v>
      </c>
      <c r="C4" s="42">
        <f>'GRAPHS CHARTER'!C47</f>
        <v>0.51</v>
      </c>
      <c r="D4" s="42">
        <f>'GRAPHS CHARTER'!D47</f>
        <v>0.41000000000000003</v>
      </c>
      <c r="E4" s="42">
        <f>B4-D4</f>
        <v>6.9999999999999951E-2</v>
      </c>
      <c r="F4" s="42">
        <f>C4-D4</f>
        <v>9.9999999999999978E-2</v>
      </c>
    </row>
    <row r="5" spans="1:6">
      <c r="A5" t="s">
        <v>222</v>
      </c>
      <c r="B5" s="42">
        <f>'GRAPHS CHARTER'!B50</f>
        <v>0.59000000000000008</v>
      </c>
      <c r="C5" s="42">
        <f>'GRAPHS CHARTER'!C50</f>
        <v>0.63</v>
      </c>
      <c r="D5" s="42">
        <f>'GRAPHS CHARTER'!D50</f>
        <v>0.49</v>
      </c>
      <c r="E5" s="42">
        <f>B5-D5</f>
        <v>0.10000000000000009</v>
      </c>
      <c r="F5" s="42">
        <f>C5-D5</f>
        <v>0.14000000000000001</v>
      </c>
    </row>
    <row r="7" spans="1:6">
      <c r="A7" s="4" t="s">
        <v>219</v>
      </c>
      <c r="B7" s="28" t="s">
        <v>220</v>
      </c>
    </row>
    <row r="8" spans="1:6">
      <c r="B8" s="4" t="s">
        <v>223</v>
      </c>
      <c r="C8" s="4" t="s">
        <v>224</v>
      </c>
      <c r="D8" s="4" t="s">
        <v>31</v>
      </c>
    </row>
    <row r="9" spans="1:6">
      <c r="A9" t="s">
        <v>221</v>
      </c>
      <c r="B9" s="42">
        <f>'GRAPHS DOE'!B43</f>
        <v>0.61</v>
      </c>
      <c r="C9" s="42">
        <f>'GRAPHS DOE'!C43</f>
        <v>0.65</v>
      </c>
      <c r="D9" s="42">
        <f>'GRAPHS DOE'!D43</f>
        <v>0.55000000000000004</v>
      </c>
      <c r="E9" s="42">
        <f>B9-D9</f>
        <v>5.9999999999999942E-2</v>
      </c>
      <c r="F9" s="42">
        <f>C9-D9</f>
        <v>9.9999999999999978E-2</v>
      </c>
    </row>
    <row r="10" spans="1:6">
      <c r="A10" t="s">
        <v>222</v>
      </c>
      <c r="B10" s="42">
        <f>'GRAPHS DOE'!B46</f>
        <v>0.76000000000000012</v>
      </c>
      <c r="C10" s="42">
        <f>'GRAPHS DOE'!C46</f>
        <v>0.81</v>
      </c>
      <c r="D10" s="42">
        <f>'GRAPHS DOE'!D46</f>
        <v>0.66</v>
      </c>
      <c r="E10" s="42">
        <f>B10-D10</f>
        <v>0.10000000000000009</v>
      </c>
      <c r="F10" s="42">
        <f>C10-D10</f>
        <v>0.15000000000000002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3"/>
  <sheetViews>
    <sheetView topLeftCell="K16" workbookViewId="0">
      <selection activeCell="AD38" sqref="AD38"/>
    </sheetView>
  </sheetViews>
  <sheetFormatPr defaultRowHeight="15"/>
  <cols>
    <col min="1" max="1" width="60.7109375" bestFit="1" customWidth="1"/>
    <col min="2" max="2" width="11" customWidth="1"/>
    <col min="3" max="3" width="16.7109375" customWidth="1"/>
    <col min="4" max="4" width="13.28515625" style="6" customWidth="1"/>
    <col min="5" max="5" width="11.5703125" bestFit="1" customWidth="1"/>
    <col min="6" max="6" width="11.7109375" style="6" customWidth="1"/>
    <col min="7" max="7" width="11.5703125" bestFit="1" customWidth="1"/>
    <col min="8" max="9" width="12.5703125" style="6" bestFit="1" customWidth="1"/>
    <col min="10" max="10" width="12.5703125" style="6" customWidth="1"/>
    <col min="11" max="11" width="11.5703125" style="6" customWidth="1"/>
    <col min="12" max="12" width="13.42578125" style="6" customWidth="1"/>
    <col min="13" max="13" width="10.7109375" bestFit="1" customWidth="1"/>
    <col min="14" max="14" width="15.7109375" style="28" customWidth="1"/>
    <col min="15" max="15" width="13.42578125" customWidth="1"/>
    <col min="16" max="16" width="12.5703125" bestFit="1" customWidth="1"/>
    <col min="18" max="19" width="10.5703125" style="6" bestFit="1" customWidth="1"/>
    <col min="20" max="29" width="9.28515625" style="6" bestFit="1" customWidth="1"/>
  </cols>
  <sheetData>
    <row r="1" spans="1:30" s="17" customFormat="1" ht="75">
      <c r="A1" s="14" t="s">
        <v>52</v>
      </c>
      <c r="B1" s="14" t="s">
        <v>53</v>
      </c>
      <c r="C1" s="15" t="s">
        <v>54</v>
      </c>
      <c r="D1" s="16" t="s">
        <v>55</v>
      </c>
      <c r="E1" s="17" t="s">
        <v>35</v>
      </c>
      <c r="F1" s="16" t="s">
        <v>36</v>
      </c>
      <c r="G1" s="17" t="s">
        <v>37</v>
      </c>
      <c r="H1" s="16" t="s">
        <v>56</v>
      </c>
      <c r="I1" s="16" t="s">
        <v>57</v>
      </c>
      <c r="J1" s="16" t="s">
        <v>58</v>
      </c>
      <c r="K1" s="16" t="s">
        <v>59</v>
      </c>
      <c r="L1" s="16" t="s">
        <v>60</v>
      </c>
      <c r="M1" s="17" t="s">
        <v>38</v>
      </c>
      <c r="N1" s="17" t="s">
        <v>61</v>
      </c>
      <c r="O1" s="17" t="s">
        <v>62</v>
      </c>
      <c r="P1" s="17" t="s">
        <v>63</v>
      </c>
      <c r="R1" s="16" t="s">
        <v>55</v>
      </c>
      <c r="S1" s="16" t="s">
        <v>35</v>
      </c>
      <c r="T1" s="16" t="s">
        <v>36</v>
      </c>
      <c r="U1" s="16" t="s">
        <v>37</v>
      </c>
      <c r="V1" s="16" t="s">
        <v>56</v>
      </c>
      <c r="W1" s="16" t="s">
        <v>57</v>
      </c>
      <c r="X1" s="16" t="s">
        <v>58</v>
      </c>
      <c r="Y1" s="16" t="s">
        <v>59</v>
      </c>
      <c r="Z1" s="16" t="s">
        <v>60</v>
      </c>
      <c r="AA1" s="16" t="s">
        <v>38</v>
      </c>
      <c r="AB1" s="16" t="s">
        <v>61</v>
      </c>
      <c r="AC1" s="16" t="s">
        <v>62</v>
      </c>
      <c r="AD1" s="17" t="s">
        <v>63</v>
      </c>
    </row>
    <row r="2" spans="1:30">
      <c r="A2" s="18" t="s">
        <v>64</v>
      </c>
      <c r="B2" s="19">
        <v>1</v>
      </c>
      <c r="C2" s="20">
        <f>VLOOKUP(A2,[3]Enrollment!$B$3:$C$80,2,FALSE)</f>
        <v>184</v>
      </c>
      <c r="D2" s="6">
        <f>SUM(VLOOKUP(A2,'[3]Data 2009'!$A$3:$BO$79,5,FALSE)+VLOOKUP(A2,'[3]Data 2009'!$A$3:$BO$79,13,FALSE)+VLOOKUP(A2,'[3]Data 2009'!$A$3:$BO$79,COLUMN('[3]Data 2009'!$BC$2:$BC$79),FALSE)+VLOOKUP(A2,'[3]Data 2009'!$A$3:$BO$79,COLUMN('[3]Data 2009'!$BD$3),FALSE)+VLOOKUP(A2,'[3]Data 2009'!$A$3:$BO$79,COLUMN('[3]Data 2009'!$BE$3),FALSE)+VLOOKUP(A2,'[3]Data 2009'!$A$3:$BO$79,COLUMN('[3]Data 2009'!$BF$3),FALSE)+VLOOKUP(A2,'[3]Data 2009'!$A$3:$BO$79,COLUMN('[3]Data 2009'!$BN$3),FALSE))</f>
        <v>426639</v>
      </c>
      <c r="E2" s="6">
        <f>(VLOOKUP(A2,'[3]Data 2009'!$A$3:$BO$79,COLUMN('[3]Data 2009'!$D$1),FALSE)+VLOOKUP(A2,'[3]Data 2009'!$A$3:$BO$79,COLUMN('[3]Data 2009'!$I$3),FALSE)+VLOOKUP(A2,'[3]Data 2009'!$A$3:$BO$79,COLUMN('[3]Data 2009'!$T$3),FALSE)+VLOOKUP(A2,'[3]Data 2009'!$A$3:$BO$79,COLUMN('[3]Data 2009'!$AS$3),FALSE)+VLOOKUP(A2,'[3]Data 2009'!$A$3:$BO$79,COLUMN('[3]Data 2009'!$AY$3),FALSE)+VLOOKUP(A2,'[3]Data 2009'!$A$3:$BO$79,COLUMN('[3]Data 2009'!$BB$3),FALSE)+VLOOKUP(A2,'[3]Data 2009'!$A$3:$BO$79,COLUMN('[3]Data 2009'!$BG$3),FALSE))</f>
        <v>1693996</v>
      </c>
      <c r="F2" s="6">
        <f>VLOOKUP(A2,'[3]Data 2009'!$A$3:$BO$79,COLUMN('[3]Data 2009'!H3),FALSE)+VLOOKUP(A2,'[3]Data 2009'!$A$3:$BO$79,COLUMN('[3]Data 2009'!V3),FALSE)+VLOOKUP(A2,'[3]Data 2009'!$A$3:$BO$79,COLUMN('[3]Data 2009'!W3),FALSE)+VLOOKUP(A2,'[3]Data 2009'!$A$3:$BO$79,COLUMN('[3]Data 2009'!X3),FALSE)+VLOOKUP(A2,'[3]Data 2009'!$A$3:$BO$79,COLUMN('[3]Data 2009'!Y3),FALSE)+VLOOKUP(A2,'[3]Data 2009'!$A$3:$BO$79,COLUMN('[3]Data 2009'!AT3),FALSE)+VLOOKUP(A2,'[3]Data 2009'!$A$3:$BO$79,COLUMN('[3]Data 2009'!AX3),FALSE)+VLOOKUP(A2,'[3]Data 2009'!$A$3:$BO$79,COLUMN('[3]Data 2009'!AZ3),FALSE)+VLOOKUP(A2,'[3]Data 2009'!$A$3:$BO$79,COLUMN('[3]Data 2009'!BA3),FALSE)+VLOOKUP(A2,'[3]Data 2009'!$A$3:$BO$79,COLUMN('[3]Data 2009'!BJ3))</f>
        <v>50298</v>
      </c>
      <c r="G2" s="6">
        <f>VLOOKUP(A2,'[3]Data 2009'!$A$3:$BO$79,COLUMN('[3]Data 2009'!U36),FALSE)+VLOOKUP(A2,'[3]Data 2009'!$A$3:$BO$79,COLUMN('[3]Data 2009'!AH36),FALSE)+VLOOKUP(A2,'[3]Data 2009'!$A$3:$BO$79,COLUMN('[3]Data 2009'!AI36),FALSE)+VLOOKUP(A2,'[3]Data 2009'!$A$3:$BO$79,COLUMN('[3]Data 2009'!AJ36),FALSE)+VLOOKUP(A2,'[3]Data 2009'!$A$3:$BO$79,COLUMN('[3]Data 2009'!AK36),FALSE)+VLOOKUP(A2,'[3]Data 2009'!$A$3:$BO$79,COLUMN('[3]Data 2009'!AL36),FALSE)+VLOOKUP(A2,'[3]Data 2009'!$A$3:$BO$79,COLUMN('[3]Data 2009'!BH36),FALSE)+VLOOKUP(A2,'[3]Data 2009'!$A$3:$BO$79,COLUMN('[3]Data 2009'!BI36),FALSE)+VLOOKUP(A2,'[3]Data 2009'!$A$3:$BO$79,COLUMN('[3]Data 2009'!BL36),FALSE)</f>
        <v>51209</v>
      </c>
      <c r="H2" s="6">
        <f>VLOOKUP(A2,'[3]Data 2009'!$A$3:$BO$79,COLUMN('[3]Data 2009'!N36),FALSE)+VLOOKUP(A2,'[3]Data 2009'!$A$3:$BO$79,COLUMN('[3]Data 2009'!P36),FALSE)+VLOOKUP(A2,'[3]Data 2009'!$A$3:$BO$79,COLUMN('[3]Data 2009'!Q36),FALSE)</f>
        <v>81745</v>
      </c>
      <c r="I2" s="6">
        <f>VLOOKUP(A2,'[3]Data 2009'!$A$3:$BO$79,COLUMN('[3]Data 2009'!J3),FALSE)+VLOOKUP(A2,'[3]Data 2009'!$A$3:$BO$79,COLUMN('[3]Data 2009'!R3),FALSE)+VLOOKUP(A2,'[3]Data 2009'!$A$3:$BO$79,COLUMN('[3]Data 2009'!S3),FALSE)+VLOOKUP(A2,'[3]Data 2009'!$A$3:$BO$79,COLUMN('[3]Data 2009'!Z3),FALSE)+VLOOKUP(A2,'[3]Data 2009'!$A$3:$BO$79,COLUMN('[3]Data 2009'!AA3),FALSE)+VLOOKUP(A2,'[3]Data 2009'!$A$3:$BO$79,COLUMN('[3]Data 2009'!AD3),FALSE)+VLOOKUP(A2,'[3]Data 2009'!$A$3:$BO$79,COLUMN('[3]Data 2009'!AE3),FALSE)+VLOOKUP(A2,'[3]Data 2009'!$A$3:$BO$79,COLUMN('[3]Data 2009'!AF3),FALSE)+VLOOKUP(A2,'[3]Data 2009'!$A$3:$BO$79,COLUMN('[3]Data 2009'!AW3),FALSE)+VLOOKUP(A2,'[3]Data 2009'!$A$3:$BO$79,COLUMN('[3]Data 2009'!BK3),FALSE)</f>
        <v>102723</v>
      </c>
      <c r="J2" s="6">
        <f>VLOOKUP(A2,'[3]Data 2009'!$A$3:$BO$79,COLUMN('[3]Data 2009'!F3),FALSE)+VLOOKUP(A2,'[3]Data 2009'!$A$3:$BO$79,COLUMN('[3]Data 2009'!AR3),FALSE)+VLOOKUP(A2,'[3]Data 2009'!$A$3:$BO$79,COLUMN('[3]Data 2009'!AU3),FALSE)</f>
        <v>0</v>
      </c>
      <c r="K2" s="6">
        <f>VLOOKUP(A2,'[3]Data 2009'!$A$3:$BO$79,COLUMN('[3]Data 2009'!G3),FALSE)+VLOOKUP(A2,'[3]Data 2009'!$A$3:$BO$79,COLUMN('[3]Data 2009'!AO3),FALSE)+VLOOKUP(A2,'[3]Data 2009'!$A$3:$BO$79,COLUMN('[3]Data 2009'!AV3),FALSE)+VLOOKUP(A2,'[3]Data 2009'!$A$3:$BO$79,COLUMN('[3]Data 2009'!BO3),FALSE)+VLOOKUP(A2,'[3]Data 2009'!$A$3:$BO$79,COLUMN('[3]Data 2009'!AP3),FALSE)</f>
        <v>19381</v>
      </c>
      <c r="L2" s="6">
        <f>VLOOKUP(A2,'[3]Data 2009'!$A$3:$BO$79,COLUMN('[3]Data 2009'!L3),FALSE)+VLOOKUP(A2,'[3]Data 2009'!$A$3:$BO$79,COLUMN('[3]Data 2009'!AB3),FALSE)+VLOOKUP(A2,'[3]Data 2009'!$A$3:$BO$79,COLUMN('[3]Data 2009'!AC3),FALSE)+VLOOKUP(A2,'[3]Data 2009'!$A$3:$BO$79,COLUMN('[3]Data 2009'!BM3),FALSE)+VLOOKUP(A2,'[3]Data 2009'!$A$3:$BO$79,COLUMN('[3]Data 2009'!K3),FALSE)</f>
        <v>10771</v>
      </c>
      <c r="M2" s="6">
        <f>VLOOKUP(A2,'[3]Data 2009'!$A$3:$BO$79,COLUMN('[3]Data 2009'!AG3),FALSE)+VLOOKUP(A2,'[3]Data 2009'!$A$3:$BO$79,COLUMN('[3]Data 2009'!AM3),FALSE)+VLOOKUP(A2,'[3]Data 2009'!$A$3:$BO$79,COLUMN('[3]Data 2009'!AN3),FALSE)+VLOOKUP(A2,'[3]Data 2009'!$A$3:$BO$79,COLUMN('[3]Data 2009'!AT3),FALSE)</f>
        <v>0</v>
      </c>
      <c r="N2" s="6">
        <f>VLOOKUP(A2,'[3]Data 2009'!$A$3:$BO$79,COLUMN('[3]Data 2009'!O3),FALSE)+VLOOKUP(A2,'[3]Data 2009'!$A$3:$BO$79,COLUMN('[3]Data 2009'!AQ3),FALSE)</f>
        <v>965</v>
      </c>
      <c r="O2" s="6">
        <f>VLOOKUP(A2,'[3]Data 2009'!$A$3:$BR$79,COLUMN('[3]Data 2009'!BR3),FALSE)</f>
        <v>73860</v>
      </c>
      <c r="P2" s="21">
        <f>SUM(D2:O2)</f>
        <v>2511587</v>
      </c>
      <c r="R2" s="6">
        <f>D2/C2</f>
        <v>2318.6902173913045</v>
      </c>
      <c r="S2" s="6">
        <f>E2/C2</f>
        <v>9206.5</v>
      </c>
      <c r="T2" s="6">
        <f>G2/C2</f>
        <v>278.30978260869563</v>
      </c>
      <c r="U2" s="6">
        <f>G2/C2</f>
        <v>278.30978260869563</v>
      </c>
      <c r="V2" s="6">
        <f>H2/C2</f>
        <v>444.26630434782606</v>
      </c>
      <c r="W2" s="6">
        <f>I2/C2</f>
        <v>558.2771739130435</v>
      </c>
      <c r="X2" s="6">
        <f>J2/C2</f>
        <v>0</v>
      </c>
      <c r="Y2" s="6">
        <f>K2/C2</f>
        <v>105.33152173913044</v>
      </c>
      <c r="Z2" s="6">
        <f>L2/C2</f>
        <v>58.538043478260867</v>
      </c>
      <c r="AA2" s="6">
        <f>M2/C2</f>
        <v>0</v>
      </c>
      <c r="AB2" s="6">
        <f>N2/C2</f>
        <v>5.2445652173913047</v>
      </c>
      <c r="AC2" s="6">
        <f>O2/C2</f>
        <v>401.41304347826087</v>
      </c>
    </row>
    <row r="3" spans="1:30">
      <c r="A3" s="18" t="s">
        <v>65</v>
      </c>
      <c r="B3" s="18">
        <v>3</v>
      </c>
      <c r="C3" s="22">
        <f>VLOOKUP(A3,[3]Enrollment!$B$3:$C$80,2,FALSE)</f>
        <v>545</v>
      </c>
      <c r="D3" s="6">
        <f>SUM(VLOOKUP(A3,'[3]Data 2009'!$A$3:$BO$79,5,FALSE)+VLOOKUP(A3,'[3]Data 2009'!$A$3:$BO$79,13,FALSE)+VLOOKUP(A3,'[3]Data 2009'!$A$3:$BO$79,COLUMN('[3]Data 2009'!$BC$2:$BC$79),FALSE)+VLOOKUP(A3,'[3]Data 2009'!$A$3:$BO$79,COLUMN('[3]Data 2009'!$BD$3),FALSE)+VLOOKUP(A3,'[3]Data 2009'!$A$3:$BO$79,COLUMN('[3]Data 2009'!$BE$3),FALSE)+VLOOKUP(A3,'[3]Data 2009'!$A$3:$BO$79,COLUMN('[3]Data 2009'!$BF$3),FALSE)+VLOOKUP(A3,'[3]Data 2009'!$A$3:$BO$79,COLUMN('[3]Data 2009'!$BN$3),FALSE))</f>
        <v>1070588</v>
      </c>
      <c r="E3" s="6">
        <f>(VLOOKUP(A3,'[3]Data 2009'!$A$3:$BO$79,COLUMN('[3]Data 2009'!$D$1),FALSE)+VLOOKUP(A3,'[3]Data 2009'!$A$3:$BO$79,COLUMN('[3]Data 2009'!$I$3),FALSE)+VLOOKUP(A3,'[3]Data 2009'!$A$3:$BO$79,COLUMN('[3]Data 2009'!$T$3),FALSE)+VLOOKUP(A3,'[3]Data 2009'!$A$3:$BO$79,COLUMN('[3]Data 2009'!$AS$3),FALSE)+VLOOKUP(A3,'[3]Data 2009'!$A$3:$BO$79,COLUMN('[3]Data 2009'!$AY$3),FALSE)+VLOOKUP(A3,'[3]Data 2009'!$A$3:$BO$79,COLUMN('[3]Data 2009'!$BB$3),FALSE)+VLOOKUP(A3,'[3]Data 2009'!$A$3:$BO$79,COLUMN('[3]Data 2009'!$BG$3),FALSE))</f>
        <v>4620482</v>
      </c>
      <c r="F3" s="6">
        <f>VLOOKUP(A3,'[3]Data 2009'!$A$3:$BO$79,COLUMN('[3]Data 2009'!H4),FALSE)+VLOOKUP(A3,'[3]Data 2009'!$A$3:$BO$79,COLUMN('[3]Data 2009'!V4),FALSE)+VLOOKUP(A3,'[3]Data 2009'!$A$3:$BO$79,COLUMN('[3]Data 2009'!W4),FALSE)+VLOOKUP(A3,'[3]Data 2009'!$A$3:$BO$79,COLUMN('[3]Data 2009'!X4),FALSE)+VLOOKUP(A3,'[3]Data 2009'!$A$3:$BO$79,COLUMN('[3]Data 2009'!Y4),FALSE)+VLOOKUP(A3,'[3]Data 2009'!$A$3:$BO$79,COLUMN('[3]Data 2009'!AT4),FALSE)+VLOOKUP(A3,'[3]Data 2009'!$A$3:$BO$79,COLUMN('[3]Data 2009'!AX4),FALSE)+VLOOKUP(A3,'[3]Data 2009'!$A$3:$BO$79,COLUMN('[3]Data 2009'!AZ4),FALSE)+VLOOKUP(A3,'[3]Data 2009'!$A$3:$BO$79,COLUMN('[3]Data 2009'!BA4),FALSE)+VLOOKUP(A3,'[3]Data 2009'!$A$3:$BO$79,COLUMN('[3]Data 2009'!BJ4))</f>
        <v>173992</v>
      </c>
      <c r="G3" s="6">
        <f>VLOOKUP(A3,'[3]Data 2009'!$A$3:$BO$79,COLUMN('[3]Data 2009'!U37),FALSE)+VLOOKUP(A3,'[3]Data 2009'!$A$3:$BO$79,COLUMN('[3]Data 2009'!AH37),FALSE)+VLOOKUP(A3,'[3]Data 2009'!$A$3:$BO$79,COLUMN('[3]Data 2009'!AI37),FALSE)+VLOOKUP(A3,'[3]Data 2009'!$A$3:$BO$79,COLUMN('[3]Data 2009'!AJ37),FALSE)+VLOOKUP(A3,'[3]Data 2009'!$A$3:$BO$79,COLUMN('[3]Data 2009'!AK37),FALSE)+VLOOKUP(A3,'[3]Data 2009'!$A$3:$BO$79,COLUMN('[3]Data 2009'!AL37),FALSE)+VLOOKUP(A3,'[3]Data 2009'!$A$3:$BO$79,COLUMN('[3]Data 2009'!BH37),FALSE)+VLOOKUP(A3,'[3]Data 2009'!$A$3:$BO$79,COLUMN('[3]Data 2009'!BI37),FALSE)+VLOOKUP(A3,'[3]Data 2009'!$A$3:$BO$79,COLUMN('[3]Data 2009'!BL37),FALSE)</f>
        <v>54773</v>
      </c>
      <c r="H3" s="6">
        <f>VLOOKUP(A3,'[3]Data 2009'!$A$3:$BO$79,COLUMN('[3]Data 2009'!N37),FALSE)+VLOOKUP(A3,'[3]Data 2009'!$A$3:$BO$79,COLUMN('[3]Data 2009'!P37),FALSE)+VLOOKUP(A3,'[3]Data 2009'!$A$3:$BO$79,COLUMN('[3]Data 2009'!Q37),FALSE)</f>
        <v>153105</v>
      </c>
      <c r="I3" s="6">
        <f>VLOOKUP(A3,'[3]Data 2009'!$A$3:$BO$79,COLUMN('[3]Data 2009'!J4),FALSE)+VLOOKUP(A3,'[3]Data 2009'!$A$3:$BO$79,COLUMN('[3]Data 2009'!R4),FALSE)+VLOOKUP(A3,'[3]Data 2009'!$A$3:$BO$79,COLUMN('[3]Data 2009'!S4),FALSE)+VLOOKUP(A3,'[3]Data 2009'!$A$3:$BO$79,COLUMN('[3]Data 2009'!Z4),FALSE)+VLOOKUP(A3,'[3]Data 2009'!$A$3:$BO$79,COLUMN('[3]Data 2009'!AA4),FALSE)+VLOOKUP(A3,'[3]Data 2009'!$A$3:$BO$79,COLUMN('[3]Data 2009'!AD4),FALSE)+VLOOKUP(A3,'[3]Data 2009'!$A$3:$BO$79,COLUMN('[3]Data 2009'!AE4),FALSE)+VLOOKUP(A3,'[3]Data 2009'!$A$3:$BO$79,COLUMN('[3]Data 2009'!AF4),FALSE)+VLOOKUP(A3,'[3]Data 2009'!$A$3:$BO$79,COLUMN('[3]Data 2009'!AW4),FALSE)+VLOOKUP(A3,'[3]Data 2009'!$A$3:$BO$79,COLUMN('[3]Data 2009'!BK4),FALSE)</f>
        <v>258216</v>
      </c>
      <c r="J3" s="6">
        <f>VLOOKUP(A3,'[3]Data 2009'!$A$3:$BO$79,COLUMN('[3]Data 2009'!F4),FALSE)+VLOOKUP(A3,'[3]Data 2009'!$A$3:$BO$79,COLUMN('[3]Data 2009'!AR4),FALSE)+VLOOKUP(A3,'[3]Data 2009'!$A$3:$BO$79,COLUMN('[3]Data 2009'!AU4),FALSE)</f>
        <v>0</v>
      </c>
      <c r="K3" s="6">
        <f>VLOOKUP(A3,'[3]Data 2009'!$A$3:$BO$79,COLUMN('[3]Data 2009'!G4),FALSE)+VLOOKUP(A3,'[3]Data 2009'!$A$3:$BO$79,COLUMN('[3]Data 2009'!AO4),FALSE)+VLOOKUP(A3,'[3]Data 2009'!$A$3:$BO$79,COLUMN('[3]Data 2009'!AV4),FALSE)+VLOOKUP(A3,'[3]Data 2009'!$A$3:$BO$79,COLUMN('[3]Data 2009'!BO4),FALSE)+VLOOKUP(A3,'[3]Data 2009'!$A$3:$BO$79,COLUMN('[3]Data 2009'!AP4),FALSE)</f>
        <v>23526</v>
      </c>
      <c r="L3" s="6">
        <f>VLOOKUP(A3,'[3]Data 2009'!$A$3:$BO$79,COLUMN('[3]Data 2009'!L4),FALSE)+VLOOKUP(A3,'[3]Data 2009'!$A$3:$BO$79,COLUMN('[3]Data 2009'!AB4),FALSE)+VLOOKUP(A3,'[3]Data 2009'!$A$3:$BO$79,COLUMN('[3]Data 2009'!AC4),FALSE)+VLOOKUP(A3,'[3]Data 2009'!$A$3:$BO$79,COLUMN('[3]Data 2009'!BM4),FALSE)+VLOOKUP(A3,'[3]Data 2009'!$A$3:$BO$79,COLUMN('[3]Data 2009'!K4),FALSE)</f>
        <v>37906</v>
      </c>
      <c r="M3" s="6">
        <f>VLOOKUP(A3,'[3]Data 2009'!$A$3:$BO$79,COLUMN('[3]Data 2009'!AG4),FALSE)+VLOOKUP(A3,'[3]Data 2009'!$A$3:$BO$79,COLUMN('[3]Data 2009'!AM4),FALSE)+VLOOKUP(A3,'[3]Data 2009'!$A$3:$BO$79,COLUMN('[3]Data 2009'!AN4),FALSE)+VLOOKUP(A3,'[3]Data 2009'!$A$3:$BO$79,COLUMN('[3]Data 2009'!AT4),FALSE)</f>
        <v>0</v>
      </c>
      <c r="N3" s="6">
        <f>VLOOKUP(A3,'[3]Data 2009'!$A$3:$BO$79,COLUMN('[3]Data 2009'!O4),FALSE)+VLOOKUP(A3,'[3]Data 2009'!$A$3:$BO$79,COLUMN('[3]Data 2009'!AQ4),FALSE)</f>
        <v>1672</v>
      </c>
      <c r="O3" s="6">
        <f>VLOOKUP(A3,'[3]Data 2009'!$A$3:$BR$79,COLUMN('[3]Data 2009'!BR4),FALSE)</f>
        <v>200294</v>
      </c>
      <c r="P3" s="21">
        <f t="shared" ref="P3:P43" si="0">SUM(D3:O3)</f>
        <v>6594554</v>
      </c>
      <c r="R3" s="6">
        <f t="shared" ref="R3:R43" si="1">D3/C3</f>
        <v>1964.3816513761467</v>
      </c>
      <c r="S3" s="6">
        <f t="shared" ref="S3:S43" si="2">E3/C3</f>
        <v>8477.9486238532118</v>
      </c>
      <c r="T3" s="6">
        <f t="shared" ref="T3:T43" si="3">G3/C3</f>
        <v>100.50091743119266</v>
      </c>
      <c r="U3" s="6">
        <f t="shared" ref="U3:U43" si="4">G3/C3</f>
        <v>100.50091743119266</v>
      </c>
      <c r="V3" s="6">
        <f t="shared" ref="V3:V43" si="5">H3/C3</f>
        <v>280.92660550458714</v>
      </c>
      <c r="W3" s="6">
        <f t="shared" ref="W3:W43" si="6">I3/C3</f>
        <v>473.79082568807337</v>
      </c>
      <c r="X3" s="6">
        <f t="shared" ref="X3:X43" si="7">J3/C3</f>
        <v>0</v>
      </c>
      <c r="Y3" s="6">
        <f t="shared" ref="Y3:Y43" si="8">K3/C3</f>
        <v>43.16697247706422</v>
      </c>
      <c r="Z3" s="6">
        <f t="shared" ref="Z3:Z43" si="9">L3/C3</f>
        <v>69.552293577981658</v>
      </c>
      <c r="AA3" s="6">
        <f t="shared" ref="AA3:AA43" si="10">M3/C3</f>
        <v>0</v>
      </c>
      <c r="AB3" s="6">
        <f t="shared" ref="AB3:AB43" si="11">N3/C3</f>
        <v>3.0678899082568809</v>
      </c>
      <c r="AC3" s="6">
        <f t="shared" ref="AC3:AC43" si="12">O3/C3</f>
        <v>367.51192660550458</v>
      </c>
    </row>
    <row r="4" spans="1:30">
      <c r="A4" s="18" t="s">
        <v>66</v>
      </c>
      <c r="B4" s="18">
        <v>4</v>
      </c>
      <c r="C4" s="22">
        <f>VLOOKUP(A4,[3]Enrollment!$B$3:$C$80,2,FALSE)</f>
        <v>752</v>
      </c>
      <c r="D4" s="6">
        <f>SUM(VLOOKUP(A4,'[3]Data 2009'!$A$3:$BO$79,5,FALSE)+VLOOKUP(A4,'[3]Data 2009'!$A$3:$BO$79,13,FALSE)+VLOOKUP(A4,'[3]Data 2009'!$A$3:$BO$79,COLUMN('[3]Data 2009'!$BC$2:$BC$79),FALSE)+VLOOKUP(A4,'[3]Data 2009'!$A$3:$BO$79,COLUMN('[3]Data 2009'!$BD$3),FALSE)+VLOOKUP(A4,'[3]Data 2009'!$A$3:$BO$79,COLUMN('[3]Data 2009'!$BE$3),FALSE)+VLOOKUP(A4,'[3]Data 2009'!$A$3:$BO$79,COLUMN('[3]Data 2009'!$BF$3),FALSE)+VLOOKUP(A4,'[3]Data 2009'!$A$3:$BO$79,COLUMN('[3]Data 2009'!$BN$3),FALSE))</f>
        <v>1291731</v>
      </c>
      <c r="E4" s="6">
        <f>(VLOOKUP(A4,'[3]Data 2009'!$A$3:$BO$79,COLUMN('[3]Data 2009'!$D$1),FALSE)+VLOOKUP(A4,'[3]Data 2009'!$A$3:$BO$79,COLUMN('[3]Data 2009'!$I$3),FALSE)+VLOOKUP(A4,'[3]Data 2009'!$A$3:$BO$79,COLUMN('[3]Data 2009'!$T$3),FALSE)+VLOOKUP(A4,'[3]Data 2009'!$A$3:$BO$79,COLUMN('[3]Data 2009'!$AS$3),FALSE)+VLOOKUP(A4,'[3]Data 2009'!$A$3:$BO$79,COLUMN('[3]Data 2009'!$AY$3),FALSE)+VLOOKUP(A4,'[3]Data 2009'!$A$3:$BO$79,COLUMN('[3]Data 2009'!$BB$3),FALSE)+VLOOKUP(A4,'[3]Data 2009'!$A$3:$BO$79,COLUMN('[3]Data 2009'!$BG$3),FALSE))</f>
        <v>6737978</v>
      </c>
      <c r="F4" s="6">
        <f>VLOOKUP(A4,'[3]Data 2009'!$A$3:$BO$79,COLUMN('[3]Data 2009'!H5),FALSE)+VLOOKUP(A4,'[3]Data 2009'!$A$3:$BO$79,COLUMN('[3]Data 2009'!V5),FALSE)+VLOOKUP(A4,'[3]Data 2009'!$A$3:$BO$79,COLUMN('[3]Data 2009'!W5),FALSE)+VLOOKUP(A4,'[3]Data 2009'!$A$3:$BO$79,COLUMN('[3]Data 2009'!X5),FALSE)+VLOOKUP(A4,'[3]Data 2009'!$A$3:$BO$79,COLUMN('[3]Data 2009'!Y5),FALSE)+VLOOKUP(A4,'[3]Data 2009'!$A$3:$BO$79,COLUMN('[3]Data 2009'!AT5),FALSE)+VLOOKUP(A4,'[3]Data 2009'!$A$3:$BO$79,COLUMN('[3]Data 2009'!AX5),FALSE)+VLOOKUP(A4,'[3]Data 2009'!$A$3:$BO$79,COLUMN('[3]Data 2009'!AZ5),FALSE)+VLOOKUP(A4,'[3]Data 2009'!$A$3:$BO$79,COLUMN('[3]Data 2009'!BA5),FALSE)+VLOOKUP(A4,'[3]Data 2009'!$A$3:$BO$79,COLUMN('[3]Data 2009'!BJ5))</f>
        <v>361286</v>
      </c>
      <c r="G4" s="6">
        <f>VLOOKUP(A4,'[3]Data 2009'!$A$3:$BO$79,COLUMN('[3]Data 2009'!U38),FALSE)+VLOOKUP(A4,'[3]Data 2009'!$A$3:$BO$79,COLUMN('[3]Data 2009'!AH38),FALSE)+VLOOKUP(A4,'[3]Data 2009'!$A$3:$BO$79,COLUMN('[3]Data 2009'!AI38),FALSE)+VLOOKUP(A4,'[3]Data 2009'!$A$3:$BO$79,COLUMN('[3]Data 2009'!AJ38),FALSE)+VLOOKUP(A4,'[3]Data 2009'!$A$3:$BO$79,COLUMN('[3]Data 2009'!AK38),FALSE)+VLOOKUP(A4,'[3]Data 2009'!$A$3:$BO$79,COLUMN('[3]Data 2009'!AL38),FALSE)+VLOOKUP(A4,'[3]Data 2009'!$A$3:$BO$79,COLUMN('[3]Data 2009'!BH38),FALSE)+VLOOKUP(A4,'[3]Data 2009'!$A$3:$BO$79,COLUMN('[3]Data 2009'!BI38),FALSE)+VLOOKUP(A4,'[3]Data 2009'!$A$3:$BO$79,COLUMN('[3]Data 2009'!BL38),FALSE)</f>
        <v>73502</v>
      </c>
      <c r="H4" s="6">
        <f>VLOOKUP(A4,'[3]Data 2009'!$A$3:$BO$79,COLUMN('[3]Data 2009'!N38),FALSE)+VLOOKUP(A4,'[3]Data 2009'!$A$3:$BO$79,COLUMN('[3]Data 2009'!P38),FALSE)+VLOOKUP(A4,'[3]Data 2009'!$A$3:$BO$79,COLUMN('[3]Data 2009'!Q38),FALSE)</f>
        <v>233398</v>
      </c>
      <c r="I4" s="6">
        <f>VLOOKUP(A4,'[3]Data 2009'!$A$3:$BO$79,COLUMN('[3]Data 2009'!J5),FALSE)+VLOOKUP(A4,'[3]Data 2009'!$A$3:$BO$79,COLUMN('[3]Data 2009'!R5),FALSE)+VLOOKUP(A4,'[3]Data 2009'!$A$3:$BO$79,COLUMN('[3]Data 2009'!S5),FALSE)+VLOOKUP(A4,'[3]Data 2009'!$A$3:$BO$79,COLUMN('[3]Data 2009'!Z5),FALSE)+VLOOKUP(A4,'[3]Data 2009'!$A$3:$BO$79,COLUMN('[3]Data 2009'!AA5),FALSE)+VLOOKUP(A4,'[3]Data 2009'!$A$3:$BO$79,COLUMN('[3]Data 2009'!AD5),FALSE)+VLOOKUP(A4,'[3]Data 2009'!$A$3:$BO$79,COLUMN('[3]Data 2009'!AE5),FALSE)+VLOOKUP(A4,'[3]Data 2009'!$A$3:$BO$79,COLUMN('[3]Data 2009'!AF5),FALSE)+VLOOKUP(A4,'[3]Data 2009'!$A$3:$BO$79,COLUMN('[3]Data 2009'!AW5),FALSE)+VLOOKUP(A4,'[3]Data 2009'!$A$3:$BO$79,COLUMN('[3]Data 2009'!BK5),FALSE)</f>
        <v>428022</v>
      </c>
      <c r="J4" s="6">
        <f>VLOOKUP(A4,'[3]Data 2009'!$A$3:$BO$79,COLUMN('[3]Data 2009'!F5),FALSE)+VLOOKUP(A4,'[3]Data 2009'!$A$3:$BO$79,COLUMN('[3]Data 2009'!AR5),FALSE)+VLOOKUP(A4,'[3]Data 2009'!$A$3:$BO$79,COLUMN('[3]Data 2009'!AU5),FALSE)</f>
        <v>0</v>
      </c>
      <c r="K4" s="6">
        <f>VLOOKUP(A4,'[3]Data 2009'!$A$3:$BO$79,COLUMN('[3]Data 2009'!G5),FALSE)+VLOOKUP(A4,'[3]Data 2009'!$A$3:$BO$79,COLUMN('[3]Data 2009'!AO5),FALSE)+VLOOKUP(A4,'[3]Data 2009'!$A$3:$BO$79,COLUMN('[3]Data 2009'!AV5),FALSE)+VLOOKUP(A4,'[3]Data 2009'!$A$3:$BO$79,COLUMN('[3]Data 2009'!BO5),FALSE)+VLOOKUP(A4,'[3]Data 2009'!$A$3:$BO$79,COLUMN('[3]Data 2009'!AP5),FALSE)</f>
        <v>21776</v>
      </c>
      <c r="L4" s="6">
        <f>VLOOKUP(A4,'[3]Data 2009'!$A$3:$BO$79,COLUMN('[3]Data 2009'!L5),FALSE)+VLOOKUP(A4,'[3]Data 2009'!$A$3:$BO$79,COLUMN('[3]Data 2009'!AB5),FALSE)+VLOOKUP(A4,'[3]Data 2009'!$A$3:$BO$79,COLUMN('[3]Data 2009'!AC5),FALSE)+VLOOKUP(A4,'[3]Data 2009'!$A$3:$BO$79,COLUMN('[3]Data 2009'!BM5),FALSE)+VLOOKUP(A4,'[3]Data 2009'!$A$3:$BO$79,COLUMN('[3]Data 2009'!K5),FALSE)</f>
        <v>27229</v>
      </c>
      <c r="M4" s="6">
        <f>VLOOKUP(A4,'[3]Data 2009'!$A$3:$BO$79,COLUMN('[3]Data 2009'!AG5),FALSE)+VLOOKUP(A4,'[3]Data 2009'!$A$3:$BO$79,COLUMN('[3]Data 2009'!AM5),FALSE)+VLOOKUP(A4,'[3]Data 2009'!$A$3:$BO$79,COLUMN('[3]Data 2009'!AN5),FALSE)+VLOOKUP(A4,'[3]Data 2009'!$A$3:$BO$79,COLUMN('[3]Data 2009'!AT5),FALSE)</f>
        <v>0</v>
      </c>
      <c r="N4" s="6">
        <f>VLOOKUP(A4,'[3]Data 2009'!$A$3:$BO$79,COLUMN('[3]Data 2009'!O5),FALSE)+VLOOKUP(A4,'[3]Data 2009'!$A$3:$BO$79,COLUMN('[3]Data 2009'!AQ5),FALSE)</f>
        <v>2024</v>
      </c>
      <c r="O4" s="6">
        <f>VLOOKUP(A4,'[3]Data 2009'!$A$3:$BR$79,COLUMN('[3]Data 2009'!BR5),FALSE)</f>
        <v>201116</v>
      </c>
      <c r="P4" s="21">
        <f t="shared" si="0"/>
        <v>9378062</v>
      </c>
      <c r="R4" s="6">
        <f t="shared" si="1"/>
        <v>1717.7273936170213</v>
      </c>
      <c r="S4" s="6">
        <f t="shared" si="2"/>
        <v>8960.0771276595751</v>
      </c>
      <c r="T4" s="6">
        <f t="shared" si="3"/>
        <v>97.74202127659575</v>
      </c>
      <c r="U4" s="6">
        <f t="shared" si="4"/>
        <v>97.74202127659575</v>
      </c>
      <c r="V4" s="6">
        <f t="shared" si="5"/>
        <v>310.36968085106383</v>
      </c>
      <c r="W4" s="6">
        <f t="shared" si="6"/>
        <v>569.17819148936167</v>
      </c>
      <c r="X4" s="6">
        <f t="shared" si="7"/>
        <v>0</v>
      </c>
      <c r="Y4" s="6">
        <f t="shared" si="8"/>
        <v>28.957446808510639</v>
      </c>
      <c r="Z4" s="6">
        <f t="shared" si="9"/>
        <v>36.208776595744681</v>
      </c>
      <c r="AA4" s="6">
        <f t="shared" si="10"/>
        <v>0</v>
      </c>
      <c r="AB4" s="6">
        <f t="shared" si="11"/>
        <v>2.6914893617021276</v>
      </c>
      <c r="AC4" s="6">
        <f t="shared" si="12"/>
        <v>267.44148936170211</v>
      </c>
    </row>
    <row r="5" spans="1:30">
      <c r="A5" s="18" t="s">
        <v>67</v>
      </c>
      <c r="B5" s="18">
        <v>4</v>
      </c>
      <c r="C5" s="22">
        <f>VLOOKUP(A5,[3]Enrollment!$B$3:$C$80,2,FALSE)</f>
        <v>420</v>
      </c>
      <c r="D5" s="6">
        <f>SUM(VLOOKUP(A5,'[3]Data 2009'!$A$3:$BO$79,5,FALSE)+VLOOKUP(A5,'[3]Data 2009'!$A$3:$BO$79,13,FALSE)+VLOOKUP(A5,'[3]Data 2009'!$A$3:$BO$79,COLUMN('[3]Data 2009'!$BC$2:$BC$79),FALSE)+VLOOKUP(A5,'[3]Data 2009'!$A$3:$BO$79,COLUMN('[3]Data 2009'!$BD$3),FALSE)+VLOOKUP(A5,'[3]Data 2009'!$A$3:$BO$79,COLUMN('[3]Data 2009'!$BE$3),FALSE)+VLOOKUP(A5,'[3]Data 2009'!$A$3:$BO$79,COLUMN('[3]Data 2009'!$BF$3),FALSE)+VLOOKUP(A5,'[3]Data 2009'!$A$3:$BO$79,COLUMN('[3]Data 2009'!$BN$3),FALSE))</f>
        <v>787463</v>
      </c>
      <c r="E5" s="6">
        <f>(VLOOKUP(A5,'[3]Data 2009'!$A$3:$BO$79,COLUMN('[3]Data 2009'!$D$1),FALSE)+VLOOKUP(A5,'[3]Data 2009'!$A$3:$BO$79,COLUMN('[3]Data 2009'!$I$3),FALSE)+VLOOKUP(A5,'[3]Data 2009'!$A$3:$BO$79,COLUMN('[3]Data 2009'!$T$3),FALSE)+VLOOKUP(A5,'[3]Data 2009'!$A$3:$BO$79,COLUMN('[3]Data 2009'!$AS$3),FALSE)+VLOOKUP(A5,'[3]Data 2009'!$A$3:$BO$79,COLUMN('[3]Data 2009'!$AY$3),FALSE)+VLOOKUP(A5,'[3]Data 2009'!$A$3:$BO$79,COLUMN('[3]Data 2009'!$BB$3),FALSE)+VLOOKUP(A5,'[3]Data 2009'!$A$3:$BO$79,COLUMN('[3]Data 2009'!$BG$3),FALSE))</f>
        <v>3454198</v>
      </c>
      <c r="F5" s="6">
        <f>VLOOKUP(A5,'[3]Data 2009'!$A$3:$BO$79,COLUMN('[3]Data 2009'!H6),FALSE)+VLOOKUP(A5,'[3]Data 2009'!$A$3:$BO$79,COLUMN('[3]Data 2009'!V6),FALSE)+VLOOKUP(A5,'[3]Data 2009'!$A$3:$BO$79,COLUMN('[3]Data 2009'!W6),FALSE)+VLOOKUP(A5,'[3]Data 2009'!$A$3:$BO$79,COLUMN('[3]Data 2009'!X6),FALSE)+VLOOKUP(A5,'[3]Data 2009'!$A$3:$BO$79,COLUMN('[3]Data 2009'!Y6),FALSE)+VLOOKUP(A5,'[3]Data 2009'!$A$3:$BO$79,COLUMN('[3]Data 2009'!AT6),FALSE)+VLOOKUP(A5,'[3]Data 2009'!$A$3:$BO$79,COLUMN('[3]Data 2009'!AX6),FALSE)+VLOOKUP(A5,'[3]Data 2009'!$A$3:$BO$79,COLUMN('[3]Data 2009'!AZ6),FALSE)+VLOOKUP(A5,'[3]Data 2009'!$A$3:$BO$79,COLUMN('[3]Data 2009'!BA6),FALSE)+VLOOKUP(A5,'[3]Data 2009'!$A$3:$BO$79,COLUMN('[3]Data 2009'!BJ6))</f>
        <v>69918</v>
      </c>
      <c r="G5" s="6">
        <f>VLOOKUP(A5,'[3]Data 2009'!$A$3:$BO$79,COLUMN('[3]Data 2009'!U39),FALSE)+VLOOKUP(A5,'[3]Data 2009'!$A$3:$BO$79,COLUMN('[3]Data 2009'!AH39),FALSE)+VLOOKUP(A5,'[3]Data 2009'!$A$3:$BO$79,COLUMN('[3]Data 2009'!AI39),FALSE)+VLOOKUP(A5,'[3]Data 2009'!$A$3:$BO$79,COLUMN('[3]Data 2009'!AJ39),FALSE)+VLOOKUP(A5,'[3]Data 2009'!$A$3:$BO$79,COLUMN('[3]Data 2009'!AK39),FALSE)+VLOOKUP(A5,'[3]Data 2009'!$A$3:$BO$79,COLUMN('[3]Data 2009'!AL39),FALSE)+VLOOKUP(A5,'[3]Data 2009'!$A$3:$BO$79,COLUMN('[3]Data 2009'!BH39),FALSE)+VLOOKUP(A5,'[3]Data 2009'!$A$3:$BO$79,COLUMN('[3]Data 2009'!BI39),FALSE)+VLOOKUP(A5,'[3]Data 2009'!$A$3:$BO$79,COLUMN('[3]Data 2009'!BL39),FALSE)</f>
        <v>27774</v>
      </c>
      <c r="H5" s="6">
        <f>VLOOKUP(A5,'[3]Data 2009'!$A$3:$BO$79,COLUMN('[3]Data 2009'!N39),FALSE)+VLOOKUP(A5,'[3]Data 2009'!$A$3:$BO$79,COLUMN('[3]Data 2009'!P39),FALSE)+VLOOKUP(A5,'[3]Data 2009'!$A$3:$BO$79,COLUMN('[3]Data 2009'!Q39),FALSE)</f>
        <v>154053</v>
      </c>
      <c r="I5" s="6">
        <f>VLOOKUP(A5,'[3]Data 2009'!$A$3:$BO$79,COLUMN('[3]Data 2009'!J6),FALSE)+VLOOKUP(A5,'[3]Data 2009'!$A$3:$BO$79,COLUMN('[3]Data 2009'!R6),FALSE)+VLOOKUP(A5,'[3]Data 2009'!$A$3:$BO$79,COLUMN('[3]Data 2009'!S6),FALSE)+VLOOKUP(A5,'[3]Data 2009'!$A$3:$BO$79,COLUMN('[3]Data 2009'!Z6),FALSE)+VLOOKUP(A5,'[3]Data 2009'!$A$3:$BO$79,COLUMN('[3]Data 2009'!AA6),FALSE)+VLOOKUP(A5,'[3]Data 2009'!$A$3:$BO$79,COLUMN('[3]Data 2009'!AD6),FALSE)+VLOOKUP(A5,'[3]Data 2009'!$A$3:$BO$79,COLUMN('[3]Data 2009'!AE6),FALSE)+VLOOKUP(A5,'[3]Data 2009'!$A$3:$BO$79,COLUMN('[3]Data 2009'!AF6),FALSE)+VLOOKUP(A5,'[3]Data 2009'!$A$3:$BO$79,COLUMN('[3]Data 2009'!AW6),FALSE)+VLOOKUP(A5,'[3]Data 2009'!$A$3:$BO$79,COLUMN('[3]Data 2009'!BK6),FALSE)</f>
        <v>119287</v>
      </c>
      <c r="J5" s="6">
        <f>VLOOKUP(A5,'[3]Data 2009'!$A$3:$BO$79,COLUMN('[3]Data 2009'!F6),FALSE)+VLOOKUP(A5,'[3]Data 2009'!$A$3:$BO$79,COLUMN('[3]Data 2009'!AR6),FALSE)+VLOOKUP(A5,'[3]Data 2009'!$A$3:$BO$79,COLUMN('[3]Data 2009'!AU6),FALSE)</f>
        <v>0</v>
      </c>
      <c r="K5" s="6">
        <f>VLOOKUP(A5,'[3]Data 2009'!$A$3:$BO$79,COLUMN('[3]Data 2009'!G6),FALSE)+VLOOKUP(A5,'[3]Data 2009'!$A$3:$BO$79,COLUMN('[3]Data 2009'!AO6),FALSE)+VLOOKUP(A5,'[3]Data 2009'!$A$3:$BO$79,COLUMN('[3]Data 2009'!AV6),FALSE)+VLOOKUP(A5,'[3]Data 2009'!$A$3:$BO$79,COLUMN('[3]Data 2009'!BO6),FALSE)+VLOOKUP(A5,'[3]Data 2009'!$A$3:$BO$79,COLUMN('[3]Data 2009'!AP6),FALSE)</f>
        <v>20541</v>
      </c>
      <c r="L5" s="6">
        <f>VLOOKUP(A5,'[3]Data 2009'!$A$3:$BO$79,COLUMN('[3]Data 2009'!L6),FALSE)+VLOOKUP(A5,'[3]Data 2009'!$A$3:$BO$79,COLUMN('[3]Data 2009'!AB6),FALSE)+VLOOKUP(A5,'[3]Data 2009'!$A$3:$BO$79,COLUMN('[3]Data 2009'!AC6),FALSE)+VLOOKUP(A5,'[3]Data 2009'!$A$3:$BO$79,COLUMN('[3]Data 2009'!BM6),FALSE)+VLOOKUP(A5,'[3]Data 2009'!$A$3:$BO$79,COLUMN('[3]Data 2009'!K6),FALSE)</f>
        <v>16677</v>
      </c>
      <c r="M5" s="6">
        <f>VLOOKUP(A5,'[3]Data 2009'!$A$3:$BO$79,COLUMN('[3]Data 2009'!AG6),FALSE)+VLOOKUP(A5,'[3]Data 2009'!$A$3:$BO$79,COLUMN('[3]Data 2009'!AM6),FALSE)+VLOOKUP(A5,'[3]Data 2009'!$A$3:$BO$79,COLUMN('[3]Data 2009'!AN6),FALSE)+VLOOKUP(A5,'[3]Data 2009'!$A$3:$BO$79,COLUMN('[3]Data 2009'!AT6),FALSE)</f>
        <v>0</v>
      </c>
      <c r="N5" s="6">
        <f>VLOOKUP(A5,'[3]Data 2009'!$A$3:$BO$79,COLUMN('[3]Data 2009'!O6),FALSE)+VLOOKUP(A5,'[3]Data 2009'!$A$3:$BO$79,COLUMN('[3]Data 2009'!AQ6),FALSE)</f>
        <v>1726</v>
      </c>
      <c r="O5" s="6">
        <f>VLOOKUP(A5,'[3]Data 2009'!$A$3:$BR$79,COLUMN('[3]Data 2009'!BR6),FALSE)</f>
        <v>118690</v>
      </c>
      <c r="P5" s="21">
        <f t="shared" si="0"/>
        <v>4770327</v>
      </c>
      <c r="R5" s="6">
        <f t="shared" si="1"/>
        <v>1874.9119047619047</v>
      </c>
      <c r="S5" s="6">
        <f t="shared" si="2"/>
        <v>8224.2809523809519</v>
      </c>
      <c r="T5" s="6">
        <f t="shared" si="3"/>
        <v>66.128571428571433</v>
      </c>
      <c r="U5" s="6">
        <f t="shared" si="4"/>
        <v>66.128571428571433</v>
      </c>
      <c r="V5" s="6">
        <f t="shared" si="5"/>
        <v>366.79285714285714</v>
      </c>
      <c r="W5" s="6">
        <f t="shared" si="6"/>
        <v>284.01666666666665</v>
      </c>
      <c r="X5" s="6">
        <f t="shared" si="7"/>
        <v>0</v>
      </c>
      <c r="Y5" s="6">
        <f t="shared" si="8"/>
        <v>48.907142857142858</v>
      </c>
      <c r="Z5" s="6">
        <f t="shared" si="9"/>
        <v>39.707142857142856</v>
      </c>
      <c r="AA5" s="6">
        <f t="shared" si="10"/>
        <v>0</v>
      </c>
      <c r="AB5" s="6">
        <f t="shared" si="11"/>
        <v>4.1095238095238091</v>
      </c>
      <c r="AC5" s="6">
        <f t="shared" si="12"/>
        <v>282.59523809523807</v>
      </c>
    </row>
    <row r="6" spans="1:30">
      <c r="A6" s="18" t="s">
        <v>68</v>
      </c>
      <c r="B6" s="18">
        <v>3</v>
      </c>
      <c r="C6" s="22">
        <f>VLOOKUP(A6,[3]Enrollment!$B$3:$C$80,2,FALSE)</f>
        <v>259</v>
      </c>
      <c r="D6" s="6">
        <f>SUM(VLOOKUP(A6,'[3]Data 2009'!$A$3:$BO$79,5,FALSE)+VLOOKUP(A6,'[3]Data 2009'!$A$3:$BO$79,13,FALSE)+VLOOKUP(A6,'[3]Data 2009'!$A$3:$BO$79,COLUMN('[3]Data 2009'!$BC$2:$BC$79),FALSE)+VLOOKUP(A6,'[3]Data 2009'!$A$3:$BO$79,COLUMN('[3]Data 2009'!$BD$3),FALSE)+VLOOKUP(A6,'[3]Data 2009'!$A$3:$BO$79,COLUMN('[3]Data 2009'!$BE$3),FALSE)+VLOOKUP(A6,'[3]Data 2009'!$A$3:$BO$79,COLUMN('[3]Data 2009'!$BF$3),FALSE)+VLOOKUP(A6,'[3]Data 2009'!$A$3:$BO$79,COLUMN('[3]Data 2009'!$BN$3),FALSE))</f>
        <v>524356</v>
      </c>
      <c r="E6" s="6">
        <f>(VLOOKUP(A6,'[3]Data 2009'!$A$3:$BO$79,COLUMN('[3]Data 2009'!$D$1),FALSE)+VLOOKUP(A6,'[3]Data 2009'!$A$3:$BO$79,COLUMN('[3]Data 2009'!$I$3),FALSE)+VLOOKUP(A6,'[3]Data 2009'!$A$3:$BO$79,COLUMN('[3]Data 2009'!$T$3),FALSE)+VLOOKUP(A6,'[3]Data 2009'!$A$3:$BO$79,COLUMN('[3]Data 2009'!$AS$3),FALSE)+VLOOKUP(A6,'[3]Data 2009'!$A$3:$BO$79,COLUMN('[3]Data 2009'!$AY$3),FALSE)+VLOOKUP(A6,'[3]Data 2009'!$A$3:$BO$79,COLUMN('[3]Data 2009'!$BB$3),FALSE)+VLOOKUP(A6,'[3]Data 2009'!$A$3:$BO$79,COLUMN('[3]Data 2009'!$BG$3),FALSE))</f>
        <v>2372841</v>
      </c>
      <c r="F6" s="6">
        <f>VLOOKUP(A6,'[3]Data 2009'!$A$3:$BO$79,COLUMN('[3]Data 2009'!H7),FALSE)+VLOOKUP(A6,'[3]Data 2009'!$A$3:$BO$79,COLUMN('[3]Data 2009'!V7),FALSE)+VLOOKUP(A6,'[3]Data 2009'!$A$3:$BO$79,COLUMN('[3]Data 2009'!W7),FALSE)+VLOOKUP(A6,'[3]Data 2009'!$A$3:$BO$79,COLUMN('[3]Data 2009'!X7),FALSE)+VLOOKUP(A6,'[3]Data 2009'!$A$3:$BO$79,COLUMN('[3]Data 2009'!Y7),FALSE)+VLOOKUP(A6,'[3]Data 2009'!$A$3:$BO$79,COLUMN('[3]Data 2009'!AT7),FALSE)+VLOOKUP(A6,'[3]Data 2009'!$A$3:$BO$79,COLUMN('[3]Data 2009'!AX7),FALSE)+VLOOKUP(A6,'[3]Data 2009'!$A$3:$BO$79,COLUMN('[3]Data 2009'!AZ7),FALSE)+VLOOKUP(A6,'[3]Data 2009'!$A$3:$BO$79,COLUMN('[3]Data 2009'!BA7),FALSE)+VLOOKUP(A6,'[3]Data 2009'!$A$3:$BO$79,COLUMN('[3]Data 2009'!BJ7))</f>
        <v>140497</v>
      </c>
      <c r="G6" s="6">
        <f>VLOOKUP(A6,'[3]Data 2009'!$A$3:$BO$79,COLUMN('[3]Data 2009'!U40),FALSE)+VLOOKUP(A6,'[3]Data 2009'!$A$3:$BO$79,COLUMN('[3]Data 2009'!AH40),FALSE)+VLOOKUP(A6,'[3]Data 2009'!$A$3:$BO$79,COLUMN('[3]Data 2009'!AI40),FALSE)+VLOOKUP(A6,'[3]Data 2009'!$A$3:$BO$79,COLUMN('[3]Data 2009'!AJ40),FALSE)+VLOOKUP(A6,'[3]Data 2009'!$A$3:$BO$79,COLUMN('[3]Data 2009'!AK40),FALSE)+VLOOKUP(A6,'[3]Data 2009'!$A$3:$BO$79,COLUMN('[3]Data 2009'!AL40),FALSE)+VLOOKUP(A6,'[3]Data 2009'!$A$3:$BO$79,COLUMN('[3]Data 2009'!BH40),FALSE)+VLOOKUP(A6,'[3]Data 2009'!$A$3:$BO$79,COLUMN('[3]Data 2009'!BI40),FALSE)+VLOOKUP(A6,'[3]Data 2009'!$A$3:$BO$79,COLUMN('[3]Data 2009'!BL40),FALSE)</f>
        <v>18977</v>
      </c>
      <c r="H6" s="6">
        <f>VLOOKUP(A6,'[3]Data 2009'!$A$3:$BO$79,COLUMN('[3]Data 2009'!N40),FALSE)+VLOOKUP(A6,'[3]Data 2009'!$A$3:$BO$79,COLUMN('[3]Data 2009'!P40),FALSE)+VLOOKUP(A6,'[3]Data 2009'!$A$3:$BO$79,COLUMN('[3]Data 2009'!Q40),FALSE)</f>
        <v>117281</v>
      </c>
      <c r="I6" s="6">
        <f>VLOOKUP(A6,'[3]Data 2009'!$A$3:$BO$79,COLUMN('[3]Data 2009'!J7),FALSE)+VLOOKUP(A6,'[3]Data 2009'!$A$3:$BO$79,COLUMN('[3]Data 2009'!R7),FALSE)+VLOOKUP(A6,'[3]Data 2009'!$A$3:$BO$79,COLUMN('[3]Data 2009'!S7),FALSE)+VLOOKUP(A6,'[3]Data 2009'!$A$3:$BO$79,COLUMN('[3]Data 2009'!Z7),FALSE)+VLOOKUP(A6,'[3]Data 2009'!$A$3:$BO$79,COLUMN('[3]Data 2009'!AA7),FALSE)+VLOOKUP(A6,'[3]Data 2009'!$A$3:$BO$79,COLUMN('[3]Data 2009'!AD7),FALSE)+VLOOKUP(A6,'[3]Data 2009'!$A$3:$BO$79,COLUMN('[3]Data 2009'!AE7),FALSE)+VLOOKUP(A6,'[3]Data 2009'!$A$3:$BO$79,COLUMN('[3]Data 2009'!AF7),FALSE)+VLOOKUP(A6,'[3]Data 2009'!$A$3:$BO$79,COLUMN('[3]Data 2009'!AW7),FALSE)+VLOOKUP(A6,'[3]Data 2009'!$A$3:$BO$79,COLUMN('[3]Data 2009'!BK7),FALSE)</f>
        <v>151578</v>
      </c>
      <c r="J6" s="6">
        <f>VLOOKUP(A6,'[3]Data 2009'!$A$3:$BO$79,COLUMN('[3]Data 2009'!F7),FALSE)+VLOOKUP(A6,'[3]Data 2009'!$A$3:$BO$79,COLUMN('[3]Data 2009'!AR7),FALSE)+VLOOKUP(A6,'[3]Data 2009'!$A$3:$BO$79,COLUMN('[3]Data 2009'!AU7),FALSE)</f>
        <v>0</v>
      </c>
      <c r="K6" s="6">
        <f>VLOOKUP(A6,'[3]Data 2009'!$A$3:$BO$79,COLUMN('[3]Data 2009'!G7),FALSE)+VLOOKUP(A6,'[3]Data 2009'!$A$3:$BO$79,COLUMN('[3]Data 2009'!AO7),FALSE)+VLOOKUP(A6,'[3]Data 2009'!$A$3:$BO$79,COLUMN('[3]Data 2009'!AV7),FALSE)+VLOOKUP(A6,'[3]Data 2009'!$A$3:$BO$79,COLUMN('[3]Data 2009'!BO7),FALSE)+VLOOKUP(A6,'[3]Data 2009'!$A$3:$BO$79,COLUMN('[3]Data 2009'!AP7),FALSE)</f>
        <v>20415</v>
      </c>
      <c r="L6" s="6">
        <f>VLOOKUP(A6,'[3]Data 2009'!$A$3:$BO$79,COLUMN('[3]Data 2009'!L7),FALSE)+VLOOKUP(A6,'[3]Data 2009'!$A$3:$BO$79,COLUMN('[3]Data 2009'!AB7),FALSE)+VLOOKUP(A6,'[3]Data 2009'!$A$3:$BO$79,COLUMN('[3]Data 2009'!AC7),FALSE)+VLOOKUP(A6,'[3]Data 2009'!$A$3:$BO$79,COLUMN('[3]Data 2009'!BM7),FALSE)+VLOOKUP(A6,'[3]Data 2009'!$A$3:$BO$79,COLUMN('[3]Data 2009'!K7),FALSE)</f>
        <v>32611</v>
      </c>
      <c r="M6" s="6">
        <f>VLOOKUP(A6,'[3]Data 2009'!$A$3:$BO$79,COLUMN('[3]Data 2009'!AG7),FALSE)+VLOOKUP(A6,'[3]Data 2009'!$A$3:$BO$79,COLUMN('[3]Data 2009'!AM7),FALSE)+VLOOKUP(A6,'[3]Data 2009'!$A$3:$BO$79,COLUMN('[3]Data 2009'!AN7),FALSE)+VLOOKUP(A6,'[3]Data 2009'!$A$3:$BO$79,COLUMN('[3]Data 2009'!AT7),FALSE)</f>
        <v>0</v>
      </c>
      <c r="N6" s="6">
        <f>VLOOKUP(A6,'[3]Data 2009'!$A$3:$BO$79,COLUMN('[3]Data 2009'!O7),FALSE)+VLOOKUP(A6,'[3]Data 2009'!$A$3:$BO$79,COLUMN('[3]Data 2009'!AQ7),FALSE)</f>
        <v>1169</v>
      </c>
      <c r="O6" s="6">
        <f>VLOOKUP(A6,'[3]Data 2009'!$A$3:$BR$79,COLUMN('[3]Data 2009'!BR7),FALSE)</f>
        <v>90580</v>
      </c>
      <c r="P6" s="21">
        <f t="shared" si="0"/>
        <v>3470305</v>
      </c>
      <c r="R6" s="6">
        <f t="shared" si="1"/>
        <v>2024.5405405405406</v>
      </c>
      <c r="S6" s="6">
        <f t="shared" si="2"/>
        <v>9161.5482625482618</v>
      </c>
      <c r="T6" s="6">
        <f t="shared" si="3"/>
        <v>73.270270270270274</v>
      </c>
      <c r="U6" s="6">
        <f t="shared" si="4"/>
        <v>73.270270270270274</v>
      </c>
      <c r="V6" s="6">
        <f t="shared" si="5"/>
        <v>452.82239382239385</v>
      </c>
      <c r="W6" s="6">
        <f t="shared" si="6"/>
        <v>585.24324324324323</v>
      </c>
      <c r="X6" s="6">
        <f t="shared" si="7"/>
        <v>0</v>
      </c>
      <c r="Y6" s="6">
        <f t="shared" si="8"/>
        <v>78.822393822393821</v>
      </c>
      <c r="Z6" s="6">
        <f t="shared" si="9"/>
        <v>125.91119691119691</v>
      </c>
      <c r="AA6" s="6">
        <f t="shared" si="10"/>
        <v>0</v>
      </c>
      <c r="AB6" s="6">
        <f t="shared" si="11"/>
        <v>4.5135135135135132</v>
      </c>
      <c r="AC6" s="6">
        <f t="shared" si="12"/>
        <v>349.72972972972974</v>
      </c>
    </row>
    <row r="7" spans="1:30">
      <c r="A7" s="18" t="s">
        <v>70</v>
      </c>
      <c r="B7" s="18">
        <v>1</v>
      </c>
      <c r="C7" s="22">
        <f>VLOOKUP(A7,[3]Enrollment!$B$3:$C$80,2,FALSE)</f>
        <v>77</v>
      </c>
      <c r="D7" s="6">
        <f>SUM(VLOOKUP(A7,'[3]Data 2009'!$A$3:$BO$79,5,FALSE)+VLOOKUP(A7,'[3]Data 2009'!$A$3:$BO$79,13,FALSE)+VLOOKUP(A7,'[3]Data 2009'!$A$3:$BO$79,COLUMN('[3]Data 2009'!$BC$2:$BC$79),FALSE)+VLOOKUP(A7,'[3]Data 2009'!$A$3:$BO$79,COLUMN('[3]Data 2009'!$BD$3),FALSE)+VLOOKUP(A7,'[3]Data 2009'!$A$3:$BO$79,COLUMN('[3]Data 2009'!$BE$3),FALSE)+VLOOKUP(A7,'[3]Data 2009'!$A$3:$BO$79,COLUMN('[3]Data 2009'!$BF$3),FALSE)+VLOOKUP(A7,'[3]Data 2009'!$A$3:$BO$79,COLUMN('[3]Data 2009'!$BN$3),FALSE))</f>
        <v>263274</v>
      </c>
      <c r="E7" s="6">
        <f>(VLOOKUP(A7,'[3]Data 2009'!$A$3:$BO$79,COLUMN('[3]Data 2009'!$D$1),FALSE)+VLOOKUP(A7,'[3]Data 2009'!$A$3:$BO$79,COLUMN('[3]Data 2009'!$I$3),FALSE)+VLOOKUP(A7,'[3]Data 2009'!$A$3:$BO$79,COLUMN('[3]Data 2009'!$T$3),FALSE)+VLOOKUP(A7,'[3]Data 2009'!$A$3:$BO$79,COLUMN('[3]Data 2009'!$AS$3),FALSE)+VLOOKUP(A7,'[3]Data 2009'!$A$3:$BO$79,COLUMN('[3]Data 2009'!$AY$3),FALSE)+VLOOKUP(A7,'[3]Data 2009'!$A$3:$BO$79,COLUMN('[3]Data 2009'!$BB$3),FALSE)+VLOOKUP(A7,'[3]Data 2009'!$A$3:$BO$79,COLUMN('[3]Data 2009'!$BG$3),FALSE))</f>
        <v>810465</v>
      </c>
      <c r="F7" s="6">
        <f>VLOOKUP(A7,'[3]Data 2009'!$A$3:$BO$79,COLUMN('[3]Data 2009'!H9),FALSE)+VLOOKUP(A7,'[3]Data 2009'!$A$3:$BO$79,COLUMN('[3]Data 2009'!V9),FALSE)+VLOOKUP(A7,'[3]Data 2009'!$A$3:$BO$79,COLUMN('[3]Data 2009'!W9),FALSE)+VLOOKUP(A7,'[3]Data 2009'!$A$3:$BO$79,COLUMN('[3]Data 2009'!X9),FALSE)+VLOOKUP(A7,'[3]Data 2009'!$A$3:$BO$79,COLUMN('[3]Data 2009'!Y9),FALSE)+VLOOKUP(A7,'[3]Data 2009'!$A$3:$BO$79,COLUMN('[3]Data 2009'!AT9),FALSE)+VLOOKUP(A7,'[3]Data 2009'!$A$3:$BO$79,COLUMN('[3]Data 2009'!AX9),FALSE)+VLOOKUP(A7,'[3]Data 2009'!$A$3:$BO$79,COLUMN('[3]Data 2009'!AZ9),FALSE)+VLOOKUP(A7,'[3]Data 2009'!$A$3:$BO$79,COLUMN('[3]Data 2009'!BA9),FALSE)+VLOOKUP(A7,'[3]Data 2009'!$A$3:$BO$79,COLUMN('[3]Data 2009'!BJ9))</f>
        <v>62151</v>
      </c>
      <c r="G7" s="6">
        <f>VLOOKUP(A7,'[3]Data 2009'!$A$3:$BO$79,COLUMN('[3]Data 2009'!U42),FALSE)+VLOOKUP(A7,'[3]Data 2009'!$A$3:$BO$79,COLUMN('[3]Data 2009'!AH42),FALSE)+VLOOKUP(A7,'[3]Data 2009'!$A$3:$BO$79,COLUMN('[3]Data 2009'!AI42),FALSE)+VLOOKUP(A7,'[3]Data 2009'!$A$3:$BO$79,COLUMN('[3]Data 2009'!AJ42),FALSE)+VLOOKUP(A7,'[3]Data 2009'!$A$3:$BO$79,COLUMN('[3]Data 2009'!AK42),FALSE)+VLOOKUP(A7,'[3]Data 2009'!$A$3:$BO$79,COLUMN('[3]Data 2009'!AL42),FALSE)+VLOOKUP(A7,'[3]Data 2009'!$A$3:$BO$79,COLUMN('[3]Data 2009'!BH42),FALSE)+VLOOKUP(A7,'[3]Data 2009'!$A$3:$BO$79,COLUMN('[3]Data 2009'!BI42),FALSE)+VLOOKUP(A7,'[3]Data 2009'!$A$3:$BO$79,COLUMN('[3]Data 2009'!BL42),FALSE)</f>
        <v>55221</v>
      </c>
      <c r="H7" s="6">
        <f>VLOOKUP(A7,'[3]Data 2009'!$A$3:$BO$79,COLUMN('[3]Data 2009'!N42),FALSE)+VLOOKUP(A7,'[3]Data 2009'!$A$3:$BO$79,COLUMN('[3]Data 2009'!P42),FALSE)+VLOOKUP(A7,'[3]Data 2009'!$A$3:$BO$79,COLUMN('[3]Data 2009'!Q42),FALSE)</f>
        <v>21860</v>
      </c>
      <c r="I7" s="6">
        <f>VLOOKUP(A7,'[3]Data 2009'!$A$3:$BO$79,COLUMN('[3]Data 2009'!J9),FALSE)+VLOOKUP(A7,'[3]Data 2009'!$A$3:$BO$79,COLUMN('[3]Data 2009'!R9),FALSE)+VLOOKUP(A7,'[3]Data 2009'!$A$3:$BO$79,COLUMN('[3]Data 2009'!S9),FALSE)+VLOOKUP(A7,'[3]Data 2009'!$A$3:$BO$79,COLUMN('[3]Data 2009'!Z9),FALSE)+VLOOKUP(A7,'[3]Data 2009'!$A$3:$BO$79,COLUMN('[3]Data 2009'!AA9),FALSE)+VLOOKUP(A7,'[3]Data 2009'!$A$3:$BO$79,COLUMN('[3]Data 2009'!AD9),FALSE)+VLOOKUP(A7,'[3]Data 2009'!$A$3:$BO$79,COLUMN('[3]Data 2009'!AE9),FALSE)+VLOOKUP(A7,'[3]Data 2009'!$A$3:$BO$79,COLUMN('[3]Data 2009'!AF9),FALSE)+VLOOKUP(A7,'[3]Data 2009'!$A$3:$BO$79,COLUMN('[3]Data 2009'!AW9),FALSE)+VLOOKUP(A7,'[3]Data 2009'!$A$3:$BO$79,COLUMN('[3]Data 2009'!BK9),FALSE)</f>
        <v>76032</v>
      </c>
      <c r="J7" s="6">
        <f>VLOOKUP(A7,'[3]Data 2009'!$A$3:$BO$79,COLUMN('[3]Data 2009'!F9),FALSE)+VLOOKUP(A7,'[3]Data 2009'!$A$3:$BO$79,COLUMN('[3]Data 2009'!AR9),FALSE)+VLOOKUP(A7,'[3]Data 2009'!$A$3:$BO$79,COLUMN('[3]Data 2009'!AU9),FALSE)</f>
        <v>0</v>
      </c>
      <c r="K7" s="6">
        <f>VLOOKUP(A7,'[3]Data 2009'!$A$3:$BO$79,COLUMN('[3]Data 2009'!G9),FALSE)+VLOOKUP(A7,'[3]Data 2009'!$A$3:$BO$79,COLUMN('[3]Data 2009'!AO9),FALSE)+VLOOKUP(A7,'[3]Data 2009'!$A$3:$BO$79,COLUMN('[3]Data 2009'!AV9),FALSE)+VLOOKUP(A7,'[3]Data 2009'!$A$3:$BO$79,COLUMN('[3]Data 2009'!BO9),FALSE)+VLOOKUP(A7,'[3]Data 2009'!$A$3:$BO$79,COLUMN('[3]Data 2009'!AP9),FALSE)</f>
        <v>0</v>
      </c>
      <c r="L7" s="6">
        <f>VLOOKUP(A7,'[3]Data 2009'!$A$3:$BO$79,COLUMN('[3]Data 2009'!L9),FALSE)+VLOOKUP(A7,'[3]Data 2009'!$A$3:$BO$79,COLUMN('[3]Data 2009'!AB9),FALSE)+VLOOKUP(A7,'[3]Data 2009'!$A$3:$BO$79,COLUMN('[3]Data 2009'!AC9),FALSE)+VLOOKUP(A7,'[3]Data 2009'!$A$3:$BO$79,COLUMN('[3]Data 2009'!BM9),FALSE)+VLOOKUP(A7,'[3]Data 2009'!$A$3:$BO$79,COLUMN('[3]Data 2009'!K9),FALSE)</f>
        <v>10499</v>
      </c>
      <c r="M7" s="6">
        <f>VLOOKUP(A7,'[3]Data 2009'!$A$3:$BO$79,COLUMN('[3]Data 2009'!AG9),FALSE)+VLOOKUP(A7,'[3]Data 2009'!$A$3:$BO$79,COLUMN('[3]Data 2009'!AM9),FALSE)+VLOOKUP(A7,'[3]Data 2009'!$A$3:$BO$79,COLUMN('[3]Data 2009'!AN9),FALSE)+VLOOKUP(A7,'[3]Data 2009'!$A$3:$BO$79,COLUMN('[3]Data 2009'!AT9),FALSE)</f>
        <v>0</v>
      </c>
      <c r="N7" s="6">
        <f>VLOOKUP(A7,'[3]Data 2009'!$A$3:$BO$79,COLUMN('[3]Data 2009'!O9),FALSE)+VLOOKUP(A7,'[3]Data 2009'!$A$3:$BO$79,COLUMN('[3]Data 2009'!AQ9),FALSE)</f>
        <v>3794</v>
      </c>
      <c r="O7" s="6">
        <f>VLOOKUP(A7,'[3]Data 2009'!$A$3:$BR$79,COLUMN('[3]Data 2009'!BR9),FALSE)</f>
        <v>22380</v>
      </c>
      <c r="P7" s="21">
        <f t="shared" si="0"/>
        <v>1325676</v>
      </c>
      <c r="R7" s="6">
        <f t="shared" si="1"/>
        <v>3419.1428571428573</v>
      </c>
      <c r="S7" s="6">
        <f t="shared" si="2"/>
        <v>10525.519480519481</v>
      </c>
      <c r="T7" s="6">
        <f t="shared" si="3"/>
        <v>717.15584415584419</v>
      </c>
      <c r="U7" s="6">
        <f t="shared" si="4"/>
        <v>717.15584415584419</v>
      </c>
      <c r="V7" s="6">
        <f t="shared" si="5"/>
        <v>283.89610389610391</v>
      </c>
      <c r="W7" s="6">
        <f t="shared" si="6"/>
        <v>987.42857142857144</v>
      </c>
      <c r="X7" s="6">
        <f t="shared" si="7"/>
        <v>0</v>
      </c>
      <c r="Y7" s="6">
        <f t="shared" si="8"/>
        <v>0</v>
      </c>
      <c r="Z7" s="6">
        <f t="shared" si="9"/>
        <v>136.35064935064935</v>
      </c>
      <c r="AA7" s="6">
        <f t="shared" si="10"/>
        <v>0</v>
      </c>
      <c r="AB7" s="6">
        <f t="shared" si="11"/>
        <v>49.272727272727273</v>
      </c>
      <c r="AC7" s="6">
        <f t="shared" si="12"/>
        <v>290.64935064935065</v>
      </c>
    </row>
    <row r="8" spans="1:30">
      <c r="A8" s="18" t="s">
        <v>71</v>
      </c>
      <c r="B8" s="18">
        <v>8</v>
      </c>
      <c r="C8" s="22">
        <f>VLOOKUP(A8,[3]Enrollment!$B$3:$C$80,2,FALSE)</f>
        <v>451</v>
      </c>
      <c r="D8" s="6">
        <f>SUM(VLOOKUP(A8,'[3]Data 2009'!$A$3:$BO$79,5,FALSE)+VLOOKUP(A8,'[3]Data 2009'!$A$3:$BO$79,13,FALSE)+VLOOKUP(A8,'[3]Data 2009'!$A$3:$BO$79,COLUMN('[3]Data 2009'!$BC$2:$BC$79),FALSE)+VLOOKUP(A8,'[3]Data 2009'!$A$3:$BO$79,COLUMN('[3]Data 2009'!$BD$3),FALSE)+VLOOKUP(A8,'[3]Data 2009'!$A$3:$BO$79,COLUMN('[3]Data 2009'!$BE$3),FALSE)+VLOOKUP(A8,'[3]Data 2009'!$A$3:$BO$79,COLUMN('[3]Data 2009'!$BF$3),FALSE)+VLOOKUP(A8,'[3]Data 2009'!$A$3:$BO$79,COLUMN('[3]Data 2009'!$BN$3),FALSE))</f>
        <v>697928</v>
      </c>
      <c r="E8" s="6">
        <f>(VLOOKUP(A8,'[3]Data 2009'!$A$3:$BO$79,COLUMN('[3]Data 2009'!$D$1),FALSE)+VLOOKUP(A8,'[3]Data 2009'!$A$3:$BO$79,COLUMN('[3]Data 2009'!$I$3),FALSE)+VLOOKUP(A8,'[3]Data 2009'!$A$3:$BO$79,COLUMN('[3]Data 2009'!$T$3),FALSE)+VLOOKUP(A8,'[3]Data 2009'!$A$3:$BO$79,COLUMN('[3]Data 2009'!$AS$3),FALSE)+VLOOKUP(A8,'[3]Data 2009'!$A$3:$BO$79,COLUMN('[3]Data 2009'!$AY$3),FALSE)+VLOOKUP(A8,'[3]Data 2009'!$A$3:$BO$79,COLUMN('[3]Data 2009'!$BB$3),FALSE)+VLOOKUP(A8,'[3]Data 2009'!$A$3:$BO$79,COLUMN('[3]Data 2009'!$BG$3),FALSE))</f>
        <v>4470388</v>
      </c>
      <c r="F8" s="6">
        <f>VLOOKUP(A8,'[3]Data 2009'!$A$3:$BO$79,COLUMN('[3]Data 2009'!H10),FALSE)+VLOOKUP(A8,'[3]Data 2009'!$A$3:$BO$79,COLUMN('[3]Data 2009'!V10),FALSE)+VLOOKUP(A8,'[3]Data 2009'!$A$3:$BO$79,COLUMN('[3]Data 2009'!W10),FALSE)+VLOOKUP(A8,'[3]Data 2009'!$A$3:$BO$79,COLUMN('[3]Data 2009'!X10),FALSE)+VLOOKUP(A8,'[3]Data 2009'!$A$3:$BO$79,COLUMN('[3]Data 2009'!Y10),FALSE)+VLOOKUP(A8,'[3]Data 2009'!$A$3:$BO$79,COLUMN('[3]Data 2009'!AT10),FALSE)+VLOOKUP(A8,'[3]Data 2009'!$A$3:$BO$79,COLUMN('[3]Data 2009'!AX10),FALSE)+VLOOKUP(A8,'[3]Data 2009'!$A$3:$BO$79,COLUMN('[3]Data 2009'!AZ10),FALSE)+VLOOKUP(A8,'[3]Data 2009'!$A$3:$BO$79,COLUMN('[3]Data 2009'!BA10),FALSE)+VLOOKUP(A8,'[3]Data 2009'!$A$3:$BO$79,COLUMN('[3]Data 2009'!BJ10))</f>
        <v>162501</v>
      </c>
      <c r="G8" s="6">
        <f>VLOOKUP(A8,'[3]Data 2009'!$A$3:$BO$79,COLUMN('[3]Data 2009'!U43),FALSE)+VLOOKUP(A8,'[3]Data 2009'!$A$3:$BO$79,COLUMN('[3]Data 2009'!AH43),FALSE)+VLOOKUP(A8,'[3]Data 2009'!$A$3:$BO$79,COLUMN('[3]Data 2009'!AI43),FALSE)+VLOOKUP(A8,'[3]Data 2009'!$A$3:$BO$79,COLUMN('[3]Data 2009'!AJ43),FALSE)+VLOOKUP(A8,'[3]Data 2009'!$A$3:$BO$79,COLUMN('[3]Data 2009'!AK43),FALSE)+VLOOKUP(A8,'[3]Data 2009'!$A$3:$BO$79,COLUMN('[3]Data 2009'!AL43),FALSE)+VLOOKUP(A8,'[3]Data 2009'!$A$3:$BO$79,COLUMN('[3]Data 2009'!BH43),FALSE)+VLOOKUP(A8,'[3]Data 2009'!$A$3:$BO$79,COLUMN('[3]Data 2009'!BI43),FALSE)+VLOOKUP(A8,'[3]Data 2009'!$A$3:$BO$79,COLUMN('[3]Data 2009'!BL43),FALSE)</f>
        <v>2375</v>
      </c>
      <c r="H8" s="6">
        <f>VLOOKUP(A8,'[3]Data 2009'!$A$3:$BO$79,COLUMN('[3]Data 2009'!N43),FALSE)+VLOOKUP(A8,'[3]Data 2009'!$A$3:$BO$79,COLUMN('[3]Data 2009'!P43),FALSE)+VLOOKUP(A8,'[3]Data 2009'!$A$3:$BO$79,COLUMN('[3]Data 2009'!Q43),FALSE)</f>
        <v>18845</v>
      </c>
      <c r="I8" s="6">
        <f>VLOOKUP(A8,'[3]Data 2009'!$A$3:$BO$79,COLUMN('[3]Data 2009'!J10),FALSE)+VLOOKUP(A8,'[3]Data 2009'!$A$3:$BO$79,COLUMN('[3]Data 2009'!R10),FALSE)+VLOOKUP(A8,'[3]Data 2009'!$A$3:$BO$79,COLUMN('[3]Data 2009'!S10),FALSE)+VLOOKUP(A8,'[3]Data 2009'!$A$3:$BO$79,COLUMN('[3]Data 2009'!Z10),FALSE)+VLOOKUP(A8,'[3]Data 2009'!$A$3:$BO$79,COLUMN('[3]Data 2009'!AA10),FALSE)+VLOOKUP(A8,'[3]Data 2009'!$A$3:$BO$79,COLUMN('[3]Data 2009'!AD10),FALSE)+VLOOKUP(A8,'[3]Data 2009'!$A$3:$BO$79,COLUMN('[3]Data 2009'!AE10),FALSE)+VLOOKUP(A8,'[3]Data 2009'!$A$3:$BO$79,COLUMN('[3]Data 2009'!AF10),FALSE)+VLOOKUP(A8,'[3]Data 2009'!$A$3:$BO$79,COLUMN('[3]Data 2009'!AW10),FALSE)+VLOOKUP(A8,'[3]Data 2009'!$A$3:$BO$79,COLUMN('[3]Data 2009'!BK10),FALSE)</f>
        <v>53457</v>
      </c>
      <c r="J8" s="6">
        <f>VLOOKUP(A8,'[3]Data 2009'!$A$3:$BO$79,COLUMN('[3]Data 2009'!F10),FALSE)+VLOOKUP(A8,'[3]Data 2009'!$A$3:$BO$79,COLUMN('[3]Data 2009'!AR10),FALSE)+VLOOKUP(A8,'[3]Data 2009'!$A$3:$BO$79,COLUMN('[3]Data 2009'!AU10),FALSE)</f>
        <v>0</v>
      </c>
      <c r="K8" s="6">
        <f>VLOOKUP(A8,'[3]Data 2009'!$A$3:$BO$79,COLUMN('[3]Data 2009'!G10),FALSE)+VLOOKUP(A8,'[3]Data 2009'!$A$3:$BO$79,COLUMN('[3]Data 2009'!AO10),FALSE)+VLOOKUP(A8,'[3]Data 2009'!$A$3:$BO$79,COLUMN('[3]Data 2009'!AV10),FALSE)+VLOOKUP(A8,'[3]Data 2009'!$A$3:$BO$79,COLUMN('[3]Data 2009'!BO10),FALSE)+VLOOKUP(A8,'[3]Data 2009'!$A$3:$BO$79,COLUMN('[3]Data 2009'!AP10),FALSE)</f>
        <v>4744</v>
      </c>
      <c r="L8" s="6">
        <f>VLOOKUP(A8,'[3]Data 2009'!$A$3:$BO$79,COLUMN('[3]Data 2009'!L10),FALSE)+VLOOKUP(A8,'[3]Data 2009'!$A$3:$BO$79,COLUMN('[3]Data 2009'!AB10),FALSE)+VLOOKUP(A8,'[3]Data 2009'!$A$3:$BO$79,COLUMN('[3]Data 2009'!AC10),FALSE)+VLOOKUP(A8,'[3]Data 2009'!$A$3:$BO$79,COLUMN('[3]Data 2009'!BM10),FALSE)+VLOOKUP(A8,'[3]Data 2009'!$A$3:$BO$79,COLUMN('[3]Data 2009'!K10),FALSE)</f>
        <v>0</v>
      </c>
      <c r="M8" s="6">
        <f>VLOOKUP(A8,'[3]Data 2009'!$A$3:$BO$79,COLUMN('[3]Data 2009'!AG10),FALSE)+VLOOKUP(A8,'[3]Data 2009'!$A$3:$BO$79,COLUMN('[3]Data 2009'!AM10),FALSE)+VLOOKUP(A8,'[3]Data 2009'!$A$3:$BO$79,COLUMN('[3]Data 2009'!AN10),FALSE)+VLOOKUP(A8,'[3]Data 2009'!$A$3:$BO$79,COLUMN('[3]Data 2009'!AT10),FALSE)</f>
        <v>20120</v>
      </c>
      <c r="N8" s="6">
        <f>VLOOKUP(A8,'[3]Data 2009'!$A$3:$BO$79,COLUMN('[3]Data 2009'!O10),FALSE)+VLOOKUP(A8,'[3]Data 2009'!$A$3:$BO$79,COLUMN('[3]Data 2009'!AQ10),FALSE)</f>
        <v>55753</v>
      </c>
      <c r="O8" s="6">
        <f>VLOOKUP(A8,'[3]Data 2009'!$A$3:$BR$79,COLUMN('[3]Data 2009'!BR10),FALSE)</f>
        <v>82976</v>
      </c>
      <c r="P8" s="21">
        <f t="shared" si="0"/>
        <v>5569087</v>
      </c>
      <c r="R8" s="6">
        <f t="shared" si="1"/>
        <v>1547.5121951219512</v>
      </c>
      <c r="S8" s="6">
        <f t="shared" si="2"/>
        <v>9912.1685144124167</v>
      </c>
      <c r="T8" s="6">
        <f t="shared" si="3"/>
        <v>5.2660753880266071</v>
      </c>
      <c r="U8" s="6">
        <f t="shared" si="4"/>
        <v>5.2660753880266071</v>
      </c>
      <c r="V8" s="6">
        <f t="shared" si="5"/>
        <v>41.784922394678489</v>
      </c>
      <c r="W8" s="6">
        <f t="shared" si="6"/>
        <v>118.52993348115299</v>
      </c>
      <c r="X8" s="6">
        <f t="shared" si="7"/>
        <v>0</v>
      </c>
      <c r="Y8" s="6">
        <f t="shared" si="8"/>
        <v>10.518847006651885</v>
      </c>
      <c r="Z8" s="6">
        <f t="shared" si="9"/>
        <v>0</v>
      </c>
      <c r="AA8" s="6">
        <f t="shared" si="10"/>
        <v>44.611973392461195</v>
      </c>
      <c r="AB8" s="6">
        <f t="shared" si="11"/>
        <v>123.62084257206209</v>
      </c>
      <c r="AC8" s="6">
        <f t="shared" si="12"/>
        <v>183.98226164079821</v>
      </c>
    </row>
    <row r="9" spans="1:30">
      <c r="A9" s="18" t="s">
        <v>73</v>
      </c>
      <c r="B9" s="18">
        <v>6</v>
      </c>
      <c r="C9" s="22">
        <f>VLOOKUP(A9,[3]Enrollment!$B$3:$C$80,2,FALSE)</f>
        <v>344</v>
      </c>
      <c r="D9" s="6">
        <f>SUM(VLOOKUP(A9,'[3]Data 2009'!$A$3:$BO$79,5,FALSE)+VLOOKUP(A9,'[3]Data 2009'!$A$3:$BO$79,13,FALSE)+VLOOKUP(A9,'[3]Data 2009'!$A$3:$BO$79,COLUMN('[3]Data 2009'!$BC$2:$BC$79),FALSE)+VLOOKUP(A9,'[3]Data 2009'!$A$3:$BO$79,COLUMN('[3]Data 2009'!$BD$3),FALSE)+VLOOKUP(A9,'[3]Data 2009'!$A$3:$BO$79,COLUMN('[3]Data 2009'!$BE$3),FALSE)+VLOOKUP(A9,'[3]Data 2009'!$A$3:$BO$79,COLUMN('[3]Data 2009'!$BF$3),FALSE)+VLOOKUP(A9,'[3]Data 2009'!$A$3:$BO$79,COLUMN('[3]Data 2009'!$BN$3),FALSE))</f>
        <v>255974</v>
      </c>
      <c r="E9" s="6">
        <f>(VLOOKUP(A9,'[3]Data 2009'!$A$3:$BO$79,COLUMN('[3]Data 2009'!$D$1),FALSE)+VLOOKUP(A9,'[3]Data 2009'!$A$3:$BO$79,COLUMN('[3]Data 2009'!$I$3),FALSE)+VLOOKUP(A9,'[3]Data 2009'!$A$3:$BO$79,COLUMN('[3]Data 2009'!$T$3),FALSE)+VLOOKUP(A9,'[3]Data 2009'!$A$3:$BO$79,COLUMN('[3]Data 2009'!$AS$3),FALSE)+VLOOKUP(A9,'[3]Data 2009'!$A$3:$BO$79,COLUMN('[3]Data 2009'!$AY$3),FALSE)+VLOOKUP(A9,'[3]Data 2009'!$A$3:$BO$79,COLUMN('[3]Data 2009'!$BB$3),FALSE)+VLOOKUP(A9,'[3]Data 2009'!$A$3:$BO$79,COLUMN('[3]Data 2009'!$BG$3),FALSE))</f>
        <v>3069926</v>
      </c>
      <c r="F9" s="6">
        <f>VLOOKUP(A9,'[3]Data 2009'!$A$3:$BO$79,COLUMN('[3]Data 2009'!H12),FALSE)+VLOOKUP(A9,'[3]Data 2009'!$A$3:$BO$79,COLUMN('[3]Data 2009'!V12),FALSE)+VLOOKUP(A9,'[3]Data 2009'!$A$3:$BO$79,COLUMN('[3]Data 2009'!W12),FALSE)+VLOOKUP(A9,'[3]Data 2009'!$A$3:$BO$79,COLUMN('[3]Data 2009'!X12),FALSE)+VLOOKUP(A9,'[3]Data 2009'!$A$3:$BO$79,COLUMN('[3]Data 2009'!Y12),FALSE)+VLOOKUP(A9,'[3]Data 2009'!$A$3:$BO$79,COLUMN('[3]Data 2009'!AT12),FALSE)+VLOOKUP(A9,'[3]Data 2009'!$A$3:$BO$79,COLUMN('[3]Data 2009'!AX12),FALSE)+VLOOKUP(A9,'[3]Data 2009'!$A$3:$BO$79,COLUMN('[3]Data 2009'!AZ12),FALSE)+VLOOKUP(A9,'[3]Data 2009'!$A$3:$BO$79,COLUMN('[3]Data 2009'!BA12),FALSE)+VLOOKUP(A9,'[3]Data 2009'!$A$3:$BO$79,COLUMN('[3]Data 2009'!BJ12))</f>
        <v>0</v>
      </c>
      <c r="G9" s="6">
        <f>VLOOKUP(A9,'[3]Data 2009'!$A$3:$BO$79,COLUMN('[3]Data 2009'!U45),FALSE)+VLOOKUP(A9,'[3]Data 2009'!$A$3:$BO$79,COLUMN('[3]Data 2009'!AH45),FALSE)+VLOOKUP(A9,'[3]Data 2009'!$A$3:$BO$79,COLUMN('[3]Data 2009'!AI45),FALSE)+VLOOKUP(A9,'[3]Data 2009'!$A$3:$BO$79,COLUMN('[3]Data 2009'!AJ45),FALSE)+VLOOKUP(A9,'[3]Data 2009'!$A$3:$BO$79,COLUMN('[3]Data 2009'!AK45),FALSE)+VLOOKUP(A9,'[3]Data 2009'!$A$3:$BO$79,COLUMN('[3]Data 2009'!AL45),FALSE)+VLOOKUP(A9,'[3]Data 2009'!$A$3:$BO$79,COLUMN('[3]Data 2009'!BH45),FALSE)+VLOOKUP(A9,'[3]Data 2009'!$A$3:$BO$79,COLUMN('[3]Data 2009'!BI45),FALSE)+VLOOKUP(A9,'[3]Data 2009'!$A$3:$BO$79,COLUMN('[3]Data 2009'!BL45),FALSE)</f>
        <v>90017</v>
      </c>
      <c r="H9" s="6">
        <f>VLOOKUP(A9,'[3]Data 2009'!$A$3:$BO$79,COLUMN('[3]Data 2009'!N45),FALSE)+VLOOKUP(A9,'[3]Data 2009'!$A$3:$BO$79,COLUMN('[3]Data 2009'!P45),FALSE)+VLOOKUP(A9,'[3]Data 2009'!$A$3:$BO$79,COLUMN('[3]Data 2009'!Q45),FALSE)</f>
        <v>57021</v>
      </c>
      <c r="I9" s="6">
        <f>VLOOKUP(A9,'[3]Data 2009'!$A$3:$BO$79,COLUMN('[3]Data 2009'!J12),FALSE)+VLOOKUP(A9,'[3]Data 2009'!$A$3:$BO$79,COLUMN('[3]Data 2009'!R12),FALSE)+VLOOKUP(A9,'[3]Data 2009'!$A$3:$BO$79,COLUMN('[3]Data 2009'!S12),FALSE)+VLOOKUP(A9,'[3]Data 2009'!$A$3:$BO$79,COLUMN('[3]Data 2009'!Z12),FALSE)+VLOOKUP(A9,'[3]Data 2009'!$A$3:$BO$79,COLUMN('[3]Data 2009'!AA12),FALSE)+VLOOKUP(A9,'[3]Data 2009'!$A$3:$BO$79,COLUMN('[3]Data 2009'!AD12),FALSE)+VLOOKUP(A9,'[3]Data 2009'!$A$3:$BO$79,COLUMN('[3]Data 2009'!AE12),FALSE)+VLOOKUP(A9,'[3]Data 2009'!$A$3:$BO$79,COLUMN('[3]Data 2009'!AF12),FALSE)+VLOOKUP(A9,'[3]Data 2009'!$A$3:$BO$79,COLUMN('[3]Data 2009'!AW12),FALSE)+VLOOKUP(A9,'[3]Data 2009'!$A$3:$BO$79,COLUMN('[3]Data 2009'!BK12),FALSE)</f>
        <v>39525</v>
      </c>
      <c r="J9" s="6">
        <f>VLOOKUP(A9,'[3]Data 2009'!$A$3:$BO$79,COLUMN('[3]Data 2009'!F12),FALSE)+VLOOKUP(A9,'[3]Data 2009'!$A$3:$BO$79,COLUMN('[3]Data 2009'!AR12),FALSE)+VLOOKUP(A9,'[3]Data 2009'!$A$3:$BO$79,COLUMN('[3]Data 2009'!AU12),FALSE)</f>
        <v>152643</v>
      </c>
      <c r="K9" s="6">
        <f>VLOOKUP(A9,'[3]Data 2009'!$A$3:$BO$79,COLUMN('[3]Data 2009'!G12),FALSE)+VLOOKUP(A9,'[3]Data 2009'!$A$3:$BO$79,COLUMN('[3]Data 2009'!AO12),FALSE)+VLOOKUP(A9,'[3]Data 2009'!$A$3:$BO$79,COLUMN('[3]Data 2009'!AV12),FALSE)+VLOOKUP(A9,'[3]Data 2009'!$A$3:$BO$79,COLUMN('[3]Data 2009'!BO12),FALSE)+VLOOKUP(A9,'[3]Data 2009'!$A$3:$BO$79,COLUMN('[3]Data 2009'!AP12),FALSE)</f>
        <v>175650</v>
      </c>
      <c r="L9" s="6">
        <f>VLOOKUP(A9,'[3]Data 2009'!$A$3:$BO$79,COLUMN('[3]Data 2009'!L12),FALSE)+VLOOKUP(A9,'[3]Data 2009'!$A$3:$BO$79,COLUMN('[3]Data 2009'!AB12),FALSE)+VLOOKUP(A9,'[3]Data 2009'!$A$3:$BO$79,COLUMN('[3]Data 2009'!AC12),FALSE)+VLOOKUP(A9,'[3]Data 2009'!$A$3:$BO$79,COLUMN('[3]Data 2009'!BM12),FALSE)+VLOOKUP(A9,'[3]Data 2009'!$A$3:$BO$79,COLUMN('[3]Data 2009'!K12),FALSE)</f>
        <v>32919</v>
      </c>
      <c r="M9" s="6">
        <f>VLOOKUP(A9,'[3]Data 2009'!$A$3:$BO$79,COLUMN('[3]Data 2009'!AG12),FALSE)+VLOOKUP(A9,'[3]Data 2009'!$A$3:$BO$79,COLUMN('[3]Data 2009'!AM12),FALSE)+VLOOKUP(A9,'[3]Data 2009'!$A$3:$BO$79,COLUMN('[3]Data 2009'!AN12),FALSE)+VLOOKUP(A9,'[3]Data 2009'!$A$3:$BO$79,COLUMN('[3]Data 2009'!AT12),FALSE)</f>
        <v>0</v>
      </c>
      <c r="N9" s="6">
        <f>VLOOKUP(A9,'[3]Data 2009'!$A$3:$BO$79,COLUMN('[3]Data 2009'!O12),FALSE)+VLOOKUP(A9,'[3]Data 2009'!$A$3:$BO$79,COLUMN('[3]Data 2009'!AQ12),FALSE)</f>
        <v>124028</v>
      </c>
      <c r="O9" s="6">
        <f>VLOOKUP(A9,'[3]Data 2009'!$A$3:$BR$79,COLUMN('[3]Data 2009'!BR12),FALSE)</f>
        <v>79531</v>
      </c>
      <c r="P9" s="21">
        <f t="shared" si="0"/>
        <v>4077234</v>
      </c>
      <c r="R9" s="6">
        <f t="shared" si="1"/>
        <v>744.1104651162791</v>
      </c>
      <c r="S9" s="6">
        <f t="shared" si="2"/>
        <v>8924.2034883720935</v>
      </c>
      <c r="T9" s="6">
        <f t="shared" si="3"/>
        <v>261.67732558139534</v>
      </c>
      <c r="U9" s="6">
        <f t="shared" si="4"/>
        <v>261.67732558139534</v>
      </c>
      <c r="V9" s="6">
        <f t="shared" si="5"/>
        <v>165.75872093023256</v>
      </c>
      <c r="W9" s="6">
        <f t="shared" si="6"/>
        <v>114.89825581395348</v>
      </c>
      <c r="X9" s="6">
        <f t="shared" si="7"/>
        <v>443.72965116279067</v>
      </c>
      <c r="Y9" s="6">
        <f t="shared" si="8"/>
        <v>510.61046511627904</v>
      </c>
      <c r="Z9" s="6">
        <f t="shared" si="9"/>
        <v>95.694767441860463</v>
      </c>
      <c r="AA9" s="6">
        <f t="shared" si="10"/>
        <v>0</v>
      </c>
      <c r="AB9" s="6">
        <f t="shared" si="11"/>
        <v>360.54651162790697</v>
      </c>
      <c r="AC9" s="6">
        <f t="shared" si="12"/>
        <v>231.19476744186048</v>
      </c>
    </row>
    <row r="10" spans="1:30">
      <c r="A10" s="18" t="s">
        <v>77</v>
      </c>
      <c r="B10" s="18">
        <v>1</v>
      </c>
      <c r="C10" s="22">
        <f>VLOOKUP(A10,[3]Enrollment!$B$3:$C$80,2,FALSE)</f>
        <v>102</v>
      </c>
      <c r="D10" s="6">
        <f>SUM(VLOOKUP(A10,'[3]Data 2009'!$A$3:$BO$79,5,FALSE)+VLOOKUP(A10,'[3]Data 2009'!$A$3:$BO$79,13,FALSE)+VLOOKUP(A10,'[3]Data 2009'!$A$3:$BO$79,COLUMN('[3]Data 2009'!$BC$2:$BC$79),FALSE)+VLOOKUP(A10,'[3]Data 2009'!$A$3:$BO$79,COLUMN('[3]Data 2009'!$BD$3),FALSE)+VLOOKUP(A10,'[3]Data 2009'!$A$3:$BO$79,COLUMN('[3]Data 2009'!$BE$3),FALSE)+VLOOKUP(A10,'[3]Data 2009'!$A$3:$BO$79,COLUMN('[3]Data 2009'!$BF$3),FALSE)+VLOOKUP(A10,'[3]Data 2009'!$A$3:$BO$79,COLUMN('[3]Data 2009'!$BN$3),FALSE))</f>
        <v>185936</v>
      </c>
      <c r="E10" s="6">
        <f>(VLOOKUP(A10,'[3]Data 2009'!$A$3:$BO$79,COLUMN('[3]Data 2009'!$D$1),FALSE)+VLOOKUP(A10,'[3]Data 2009'!$A$3:$BO$79,COLUMN('[3]Data 2009'!$I$3),FALSE)+VLOOKUP(A10,'[3]Data 2009'!$A$3:$BO$79,COLUMN('[3]Data 2009'!$T$3),FALSE)+VLOOKUP(A10,'[3]Data 2009'!$A$3:$BO$79,COLUMN('[3]Data 2009'!$AS$3),FALSE)+VLOOKUP(A10,'[3]Data 2009'!$A$3:$BO$79,COLUMN('[3]Data 2009'!$AY$3),FALSE)+VLOOKUP(A10,'[3]Data 2009'!$A$3:$BO$79,COLUMN('[3]Data 2009'!$BB$3),FALSE)+VLOOKUP(A10,'[3]Data 2009'!$A$3:$BO$79,COLUMN('[3]Data 2009'!$BG$3),FALSE))</f>
        <v>1078767</v>
      </c>
      <c r="F10" s="6">
        <f>VLOOKUP(A10,'[3]Data 2009'!$A$3:$BO$79,COLUMN('[3]Data 2009'!H16),FALSE)+VLOOKUP(A10,'[3]Data 2009'!$A$3:$BO$79,COLUMN('[3]Data 2009'!V16),FALSE)+VLOOKUP(A10,'[3]Data 2009'!$A$3:$BO$79,COLUMN('[3]Data 2009'!W16),FALSE)+VLOOKUP(A10,'[3]Data 2009'!$A$3:$BO$79,COLUMN('[3]Data 2009'!X16),FALSE)+VLOOKUP(A10,'[3]Data 2009'!$A$3:$BO$79,COLUMN('[3]Data 2009'!Y16),FALSE)+VLOOKUP(A10,'[3]Data 2009'!$A$3:$BO$79,COLUMN('[3]Data 2009'!AT16),FALSE)+VLOOKUP(A10,'[3]Data 2009'!$A$3:$BO$79,COLUMN('[3]Data 2009'!AX16),FALSE)+VLOOKUP(A10,'[3]Data 2009'!$A$3:$BO$79,COLUMN('[3]Data 2009'!AZ16),FALSE)+VLOOKUP(A10,'[3]Data 2009'!$A$3:$BO$79,COLUMN('[3]Data 2009'!BA16),FALSE)+VLOOKUP(A10,'[3]Data 2009'!$A$3:$BO$79,COLUMN('[3]Data 2009'!BJ16))</f>
        <v>18028</v>
      </c>
      <c r="G10" s="6">
        <f>VLOOKUP(A10,'[3]Data 2009'!$A$3:$BO$79,COLUMN('[3]Data 2009'!U49),FALSE)+VLOOKUP(A10,'[3]Data 2009'!$A$3:$BO$79,COLUMN('[3]Data 2009'!AH49),FALSE)+VLOOKUP(A10,'[3]Data 2009'!$A$3:$BO$79,COLUMN('[3]Data 2009'!AI49),FALSE)+VLOOKUP(A10,'[3]Data 2009'!$A$3:$BO$79,COLUMN('[3]Data 2009'!AJ49),FALSE)+VLOOKUP(A10,'[3]Data 2009'!$A$3:$BO$79,COLUMN('[3]Data 2009'!AK49),FALSE)+VLOOKUP(A10,'[3]Data 2009'!$A$3:$BO$79,COLUMN('[3]Data 2009'!AL49),FALSE)+VLOOKUP(A10,'[3]Data 2009'!$A$3:$BO$79,COLUMN('[3]Data 2009'!BH49),FALSE)+VLOOKUP(A10,'[3]Data 2009'!$A$3:$BO$79,COLUMN('[3]Data 2009'!BI49),FALSE)+VLOOKUP(A10,'[3]Data 2009'!$A$3:$BO$79,COLUMN('[3]Data 2009'!BL49),FALSE)</f>
        <v>31001</v>
      </c>
      <c r="H10" s="6">
        <f>VLOOKUP(A10,'[3]Data 2009'!$A$3:$BO$79,COLUMN('[3]Data 2009'!N49),FALSE)+VLOOKUP(A10,'[3]Data 2009'!$A$3:$BO$79,COLUMN('[3]Data 2009'!P49),FALSE)+VLOOKUP(A10,'[3]Data 2009'!$A$3:$BO$79,COLUMN('[3]Data 2009'!Q49),FALSE)</f>
        <v>22101</v>
      </c>
      <c r="I10" s="6">
        <f>VLOOKUP(A10,'[3]Data 2009'!$A$3:$BO$79,COLUMN('[3]Data 2009'!J16),FALSE)+VLOOKUP(A10,'[3]Data 2009'!$A$3:$BO$79,COLUMN('[3]Data 2009'!R16),FALSE)+VLOOKUP(A10,'[3]Data 2009'!$A$3:$BO$79,COLUMN('[3]Data 2009'!S16),FALSE)+VLOOKUP(A10,'[3]Data 2009'!$A$3:$BO$79,COLUMN('[3]Data 2009'!Z16),FALSE)+VLOOKUP(A10,'[3]Data 2009'!$A$3:$BO$79,COLUMN('[3]Data 2009'!AA16),FALSE)+VLOOKUP(A10,'[3]Data 2009'!$A$3:$BO$79,COLUMN('[3]Data 2009'!AD16),FALSE)+VLOOKUP(A10,'[3]Data 2009'!$A$3:$BO$79,COLUMN('[3]Data 2009'!AE16),FALSE)+VLOOKUP(A10,'[3]Data 2009'!$A$3:$BO$79,COLUMN('[3]Data 2009'!AF16),FALSE)+VLOOKUP(A10,'[3]Data 2009'!$A$3:$BO$79,COLUMN('[3]Data 2009'!AW16),FALSE)+VLOOKUP(A10,'[3]Data 2009'!$A$3:$BO$79,COLUMN('[3]Data 2009'!BK16),FALSE)</f>
        <v>249233</v>
      </c>
      <c r="J10" s="6">
        <f>VLOOKUP(A10,'[3]Data 2009'!$A$3:$BO$79,COLUMN('[3]Data 2009'!F16),FALSE)+VLOOKUP(A10,'[3]Data 2009'!$A$3:$BO$79,COLUMN('[3]Data 2009'!AR16),FALSE)+VLOOKUP(A10,'[3]Data 2009'!$A$3:$BO$79,COLUMN('[3]Data 2009'!AU16),FALSE)</f>
        <v>29548</v>
      </c>
      <c r="K10" s="6">
        <f>VLOOKUP(A10,'[3]Data 2009'!$A$3:$BO$79,COLUMN('[3]Data 2009'!G16),FALSE)+VLOOKUP(A10,'[3]Data 2009'!$A$3:$BO$79,COLUMN('[3]Data 2009'!AO16),FALSE)+VLOOKUP(A10,'[3]Data 2009'!$A$3:$BO$79,COLUMN('[3]Data 2009'!AV16),FALSE)+VLOOKUP(A10,'[3]Data 2009'!$A$3:$BO$79,COLUMN('[3]Data 2009'!BO16),FALSE)+VLOOKUP(A10,'[3]Data 2009'!$A$3:$BO$79,COLUMN('[3]Data 2009'!AP16),FALSE)</f>
        <v>25545</v>
      </c>
      <c r="L10" s="6">
        <f>VLOOKUP(A10,'[3]Data 2009'!$A$3:$BO$79,COLUMN('[3]Data 2009'!L16),FALSE)+VLOOKUP(A10,'[3]Data 2009'!$A$3:$BO$79,COLUMN('[3]Data 2009'!AB16),FALSE)+VLOOKUP(A10,'[3]Data 2009'!$A$3:$BO$79,COLUMN('[3]Data 2009'!AC16),FALSE)+VLOOKUP(A10,'[3]Data 2009'!$A$3:$BO$79,COLUMN('[3]Data 2009'!BM16),FALSE)+VLOOKUP(A10,'[3]Data 2009'!$A$3:$BO$79,COLUMN('[3]Data 2009'!K16),FALSE)</f>
        <v>17483</v>
      </c>
      <c r="M10" s="6">
        <f>VLOOKUP(A10,'[3]Data 2009'!$A$3:$BO$79,COLUMN('[3]Data 2009'!AG16),FALSE)+VLOOKUP(A10,'[3]Data 2009'!$A$3:$BO$79,COLUMN('[3]Data 2009'!AM16),FALSE)+VLOOKUP(A10,'[3]Data 2009'!$A$3:$BO$79,COLUMN('[3]Data 2009'!AN16),FALSE)+VLOOKUP(A10,'[3]Data 2009'!$A$3:$BO$79,COLUMN('[3]Data 2009'!AT16),FALSE)</f>
        <v>88209</v>
      </c>
      <c r="N10" s="6">
        <f>VLOOKUP(A10,'[3]Data 2009'!$A$3:$BO$79,COLUMN('[3]Data 2009'!O16),FALSE)+VLOOKUP(A10,'[3]Data 2009'!$A$3:$BO$79,COLUMN('[3]Data 2009'!AQ16),FALSE)</f>
        <v>7289</v>
      </c>
      <c r="O10" s="6">
        <f>VLOOKUP(A10,'[3]Data 2009'!$A$3:$BR$79,COLUMN('[3]Data 2009'!BR16),FALSE)</f>
        <v>0</v>
      </c>
      <c r="P10" s="21">
        <f t="shared" si="0"/>
        <v>1753140</v>
      </c>
      <c r="R10" s="6">
        <f t="shared" si="1"/>
        <v>1822.9019607843138</v>
      </c>
      <c r="S10" s="6">
        <f t="shared" si="2"/>
        <v>10576.14705882353</v>
      </c>
      <c r="T10" s="6">
        <f t="shared" si="3"/>
        <v>303.93137254901961</v>
      </c>
      <c r="U10" s="6">
        <f t="shared" si="4"/>
        <v>303.93137254901961</v>
      </c>
      <c r="V10" s="6">
        <f t="shared" si="5"/>
        <v>216.6764705882353</v>
      </c>
      <c r="W10" s="6">
        <f t="shared" si="6"/>
        <v>2443.4607843137255</v>
      </c>
      <c r="X10" s="6">
        <f t="shared" si="7"/>
        <v>289.68627450980392</v>
      </c>
      <c r="Y10" s="6">
        <f t="shared" si="8"/>
        <v>250.44117647058823</v>
      </c>
      <c r="Z10" s="6">
        <f t="shared" si="9"/>
        <v>171.40196078431373</v>
      </c>
      <c r="AA10" s="6">
        <f t="shared" si="10"/>
        <v>864.79411764705878</v>
      </c>
      <c r="AB10" s="6">
        <f t="shared" si="11"/>
        <v>71.460784313725483</v>
      </c>
      <c r="AC10" s="6">
        <f t="shared" si="12"/>
        <v>0</v>
      </c>
    </row>
    <row r="11" spans="1:30">
      <c r="A11" s="18" t="s">
        <v>78</v>
      </c>
      <c r="B11" s="18">
        <v>1</v>
      </c>
      <c r="C11" s="22">
        <f>VLOOKUP(A11,[3]Enrollment!$B$3:$C$80,2,FALSE)</f>
        <v>102</v>
      </c>
      <c r="D11" s="6">
        <f>SUM(VLOOKUP(A11,'[3]Data 2009'!$A$3:$BO$79,5,FALSE)+VLOOKUP(A11,'[3]Data 2009'!$A$3:$BO$79,13,FALSE)+VLOOKUP(A11,'[3]Data 2009'!$A$3:$BO$79,COLUMN('[3]Data 2009'!$BC$2:$BC$79),FALSE)+VLOOKUP(A11,'[3]Data 2009'!$A$3:$BO$79,COLUMN('[3]Data 2009'!$BD$3),FALSE)+VLOOKUP(A11,'[3]Data 2009'!$A$3:$BO$79,COLUMN('[3]Data 2009'!$BE$3),FALSE)+VLOOKUP(A11,'[3]Data 2009'!$A$3:$BO$79,COLUMN('[3]Data 2009'!$BF$3),FALSE)+VLOOKUP(A11,'[3]Data 2009'!$A$3:$BO$79,COLUMN('[3]Data 2009'!$BN$3),FALSE))</f>
        <v>202850</v>
      </c>
      <c r="E11" s="6">
        <f>(VLOOKUP(A11,'[3]Data 2009'!$A$3:$BO$79,COLUMN('[3]Data 2009'!$D$1),FALSE)+VLOOKUP(A11,'[3]Data 2009'!$A$3:$BO$79,COLUMN('[3]Data 2009'!$I$3),FALSE)+VLOOKUP(A11,'[3]Data 2009'!$A$3:$BO$79,COLUMN('[3]Data 2009'!$T$3),FALSE)+VLOOKUP(A11,'[3]Data 2009'!$A$3:$BO$79,COLUMN('[3]Data 2009'!$AS$3),FALSE)+VLOOKUP(A11,'[3]Data 2009'!$A$3:$BO$79,COLUMN('[3]Data 2009'!$AY$3),FALSE)+VLOOKUP(A11,'[3]Data 2009'!$A$3:$BO$79,COLUMN('[3]Data 2009'!$BB$3),FALSE)+VLOOKUP(A11,'[3]Data 2009'!$A$3:$BO$79,COLUMN('[3]Data 2009'!$BG$3),FALSE))</f>
        <v>1029175</v>
      </c>
      <c r="F11" s="6">
        <f>VLOOKUP(A11,'[3]Data 2009'!$A$3:$BO$79,COLUMN('[3]Data 2009'!H17),FALSE)+VLOOKUP(A11,'[3]Data 2009'!$A$3:$BO$79,COLUMN('[3]Data 2009'!V17),FALSE)+VLOOKUP(A11,'[3]Data 2009'!$A$3:$BO$79,COLUMN('[3]Data 2009'!W17),FALSE)+VLOOKUP(A11,'[3]Data 2009'!$A$3:$BO$79,COLUMN('[3]Data 2009'!X17),FALSE)+VLOOKUP(A11,'[3]Data 2009'!$A$3:$BO$79,COLUMN('[3]Data 2009'!Y17),FALSE)+VLOOKUP(A11,'[3]Data 2009'!$A$3:$BO$79,COLUMN('[3]Data 2009'!AT17),FALSE)+VLOOKUP(A11,'[3]Data 2009'!$A$3:$BO$79,COLUMN('[3]Data 2009'!AX17),FALSE)+VLOOKUP(A11,'[3]Data 2009'!$A$3:$BO$79,COLUMN('[3]Data 2009'!AZ17),FALSE)+VLOOKUP(A11,'[3]Data 2009'!$A$3:$BO$79,COLUMN('[3]Data 2009'!BA17),FALSE)+VLOOKUP(A11,'[3]Data 2009'!$A$3:$BO$79,COLUMN('[3]Data 2009'!BJ17))</f>
        <v>99029</v>
      </c>
      <c r="G11" s="6">
        <f>VLOOKUP(A11,'[3]Data 2009'!$A$3:$BO$79,COLUMN('[3]Data 2009'!U50),FALSE)+VLOOKUP(A11,'[3]Data 2009'!$A$3:$BO$79,COLUMN('[3]Data 2009'!AH50),FALSE)+VLOOKUP(A11,'[3]Data 2009'!$A$3:$BO$79,COLUMN('[3]Data 2009'!AI50),FALSE)+VLOOKUP(A11,'[3]Data 2009'!$A$3:$BO$79,COLUMN('[3]Data 2009'!AJ50),FALSE)+VLOOKUP(A11,'[3]Data 2009'!$A$3:$BO$79,COLUMN('[3]Data 2009'!AK50),FALSE)+VLOOKUP(A11,'[3]Data 2009'!$A$3:$BO$79,COLUMN('[3]Data 2009'!AL50),FALSE)+VLOOKUP(A11,'[3]Data 2009'!$A$3:$BO$79,COLUMN('[3]Data 2009'!BH50),FALSE)+VLOOKUP(A11,'[3]Data 2009'!$A$3:$BO$79,COLUMN('[3]Data 2009'!BI50),FALSE)+VLOOKUP(A11,'[3]Data 2009'!$A$3:$BO$79,COLUMN('[3]Data 2009'!BL50),FALSE)</f>
        <v>17541</v>
      </c>
      <c r="H11" s="6">
        <f>VLOOKUP(A11,'[3]Data 2009'!$A$3:$BO$79,COLUMN('[3]Data 2009'!N50),FALSE)+VLOOKUP(A11,'[3]Data 2009'!$A$3:$BO$79,COLUMN('[3]Data 2009'!P50),FALSE)+VLOOKUP(A11,'[3]Data 2009'!$A$3:$BO$79,COLUMN('[3]Data 2009'!Q50),FALSE)</f>
        <v>1726</v>
      </c>
      <c r="I11" s="6">
        <f>VLOOKUP(A11,'[3]Data 2009'!$A$3:$BO$79,COLUMN('[3]Data 2009'!J17),FALSE)+VLOOKUP(A11,'[3]Data 2009'!$A$3:$BO$79,COLUMN('[3]Data 2009'!R17),FALSE)+VLOOKUP(A11,'[3]Data 2009'!$A$3:$BO$79,COLUMN('[3]Data 2009'!S17),FALSE)+VLOOKUP(A11,'[3]Data 2009'!$A$3:$BO$79,COLUMN('[3]Data 2009'!Z17),FALSE)+VLOOKUP(A11,'[3]Data 2009'!$A$3:$BO$79,COLUMN('[3]Data 2009'!AA17),FALSE)+VLOOKUP(A11,'[3]Data 2009'!$A$3:$BO$79,COLUMN('[3]Data 2009'!AD17),FALSE)+VLOOKUP(A11,'[3]Data 2009'!$A$3:$BO$79,COLUMN('[3]Data 2009'!AE17),FALSE)+VLOOKUP(A11,'[3]Data 2009'!$A$3:$BO$79,COLUMN('[3]Data 2009'!AF17),FALSE)+VLOOKUP(A11,'[3]Data 2009'!$A$3:$BO$79,COLUMN('[3]Data 2009'!AW17),FALSE)+VLOOKUP(A11,'[3]Data 2009'!$A$3:$BO$79,COLUMN('[3]Data 2009'!BK17),FALSE)</f>
        <v>186738</v>
      </c>
      <c r="J11" s="6">
        <f>VLOOKUP(A11,'[3]Data 2009'!$A$3:$BO$79,COLUMN('[3]Data 2009'!F17),FALSE)+VLOOKUP(A11,'[3]Data 2009'!$A$3:$BO$79,COLUMN('[3]Data 2009'!AR17),FALSE)+VLOOKUP(A11,'[3]Data 2009'!$A$3:$BO$79,COLUMN('[3]Data 2009'!AU17),FALSE)</f>
        <v>16410</v>
      </c>
      <c r="K11" s="6">
        <f>VLOOKUP(A11,'[3]Data 2009'!$A$3:$BO$79,COLUMN('[3]Data 2009'!G17),FALSE)+VLOOKUP(A11,'[3]Data 2009'!$A$3:$BO$79,COLUMN('[3]Data 2009'!AO17),FALSE)+VLOOKUP(A11,'[3]Data 2009'!$A$3:$BO$79,COLUMN('[3]Data 2009'!AV17),FALSE)+VLOOKUP(A11,'[3]Data 2009'!$A$3:$BO$79,COLUMN('[3]Data 2009'!BO17),FALSE)+VLOOKUP(A11,'[3]Data 2009'!$A$3:$BO$79,COLUMN('[3]Data 2009'!AP17),FALSE)</f>
        <v>7230</v>
      </c>
      <c r="L11" s="6">
        <f>VLOOKUP(A11,'[3]Data 2009'!$A$3:$BO$79,COLUMN('[3]Data 2009'!L17),FALSE)+VLOOKUP(A11,'[3]Data 2009'!$A$3:$BO$79,COLUMN('[3]Data 2009'!AB17),FALSE)+VLOOKUP(A11,'[3]Data 2009'!$A$3:$BO$79,COLUMN('[3]Data 2009'!AC17),FALSE)+VLOOKUP(A11,'[3]Data 2009'!$A$3:$BO$79,COLUMN('[3]Data 2009'!BM17),FALSE)+VLOOKUP(A11,'[3]Data 2009'!$A$3:$BO$79,COLUMN('[3]Data 2009'!K17),FALSE)</f>
        <v>22608</v>
      </c>
      <c r="M11" s="6">
        <f>VLOOKUP(A11,'[3]Data 2009'!$A$3:$BO$79,COLUMN('[3]Data 2009'!AG17),FALSE)+VLOOKUP(A11,'[3]Data 2009'!$A$3:$BO$79,COLUMN('[3]Data 2009'!AM17),FALSE)+VLOOKUP(A11,'[3]Data 2009'!$A$3:$BO$79,COLUMN('[3]Data 2009'!AN17),FALSE)+VLOOKUP(A11,'[3]Data 2009'!$A$3:$BO$79,COLUMN('[3]Data 2009'!AT17),FALSE)</f>
        <v>30697</v>
      </c>
      <c r="N11" s="6">
        <f>VLOOKUP(A11,'[3]Data 2009'!$A$3:$BO$79,COLUMN('[3]Data 2009'!O17),FALSE)+VLOOKUP(A11,'[3]Data 2009'!$A$3:$BO$79,COLUMN('[3]Data 2009'!AQ17),FALSE)</f>
        <v>63981</v>
      </c>
      <c r="O11" s="6">
        <f>VLOOKUP(A11,'[3]Data 2009'!$A$3:$BR$79,COLUMN('[3]Data 2009'!BR17),FALSE)</f>
        <v>4704</v>
      </c>
      <c r="P11" s="21">
        <f t="shared" si="0"/>
        <v>1682689</v>
      </c>
      <c r="R11" s="6">
        <f t="shared" si="1"/>
        <v>1988.7254901960785</v>
      </c>
      <c r="S11" s="6">
        <f t="shared" si="2"/>
        <v>10089.950980392157</v>
      </c>
      <c r="T11" s="6">
        <f t="shared" si="3"/>
        <v>171.97058823529412</v>
      </c>
      <c r="U11" s="6">
        <f t="shared" si="4"/>
        <v>171.97058823529412</v>
      </c>
      <c r="V11" s="6">
        <f t="shared" si="5"/>
        <v>16.921568627450981</v>
      </c>
      <c r="W11" s="6">
        <f t="shared" si="6"/>
        <v>1830.7647058823529</v>
      </c>
      <c r="X11" s="6">
        <f t="shared" si="7"/>
        <v>160.88235294117646</v>
      </c>
      <c r="Y11" s="6">
        <f t="shared" si="8"/>
        <v>70.882352941176464</v>
      </c>
      <c r="Z11" s="6">
        <f t="shared" si="9"/>
        <v>221.64705882352942</v>
      </c>
      <c r="AA11" s="6">
        <f t="shared" si="10"/>
        <v>300.95098039215685</v>
      </c>
      <c r="AB11" s="6">
        <f t="shared" si="11"/>
        <v>627.26470588235293</v>
      </c>
      <c r="AC11" s="6">
        <f t="shared" si="12"/>
        <v>46.117647058823529</v>
      </c>
    </row>
    <row r="12" spans="1:30">
      <c r="A12" s="18" t="s">
        <v>79</v>
      </c>
      <c r="B12" s="18">
        <v>5</v>
      </c>
      <c r="C12" s="22">
        <f>VLOOKUP(A12,[3]Enrollment!$B$3:$C$80,2,FALSE)</f>
        <v>374</v>
      </c>
      <c r="D12" s="6">
        <f>SUM(VLOOKUP(A12,'[3]Data 2009'!$A$3:$BO$79,5,FALSE)+VLOOKUP(A12,'[3]Data 2009'!$A$3:$BO$79,13,FALSE)+VLOOKUP(A12,'[3]Data 2009'!$A$3:$BO$79,COLUMN('[3]Data 2009'!$BC$2:$BC$79),FALSE)+VLOOKUP(A12,'[3]Data 2009'!$A$3:$BO$79,COLUMN('[3]Data 2009'!$BD$3),FALSE)+VLOOKUP(A12,'[3]Data 2009'!$A$3:$BO$79,COLUMN('[3]Data 2009'!$BE$3),FALSE)+VLOOKUP(A12,'[3]Data 2009'!$A$3:$BO$79,COLUMN('[3]Data 2009'!$BF$3),FALSE)+VLOOKUP(A12,'[3]Data 2009'!$A$3:$BO$79,COLUMN('[3]Data 2009'!$BN$3),FALSE))</f>
        <v>459734</v>
      </c>
      <c r="E12" s="6">
        <f>(VLOOKUP(A12,'[3]Data 2009'!$A$3:$BO$79,COLUMN('[3]Data 2009'!$D$1),FALSE)+VLOOKUP(A12,'[3]Data 2009'!$A$3:$BO$79,COLUMN('[3]Data 2009'!$I$3),FALSE)+VLOOKUP(A12,'[3]Data 2009'!$A$3:$BO$79,COLUMN('[3]Data 2009'!$T$3),FALSE)+VLOOKUP(A12,'[3]Data 2009'!$A$3:$BO$79,COLUMN('[3]Data 2009'!$AS$3),FALSE)+VLOOKUP(A12,'[3]Data 2009'!$A$3:$BO$79,COLUMN('[3]Data 2009'!$AY$3),FALSE)+VLOOKUP(A12,'[3]Data 2009'!$A$3:$BO$79,COLUMN('[3]Data 2009'!$BB$3),FALSE)+VLOOKUP(A12,'[3]Data 2009'!$A$3:$BO$79,COLUMN('[3]Data 2009'!$BG$3),FALSE))</f>
        <v>3248927</v>
      </c>
      <c r="F12" s="6">
        <f>VLOOKUP(A12,'[3]Data 2009'!$A$3:$BO$79,COLUMN('[3]Data 2009'!H18),FALSE)+VLOOKUP(A12,'[3]Data 2009'!$A$3:$BO$79,COLUMN('[3]Data 2009'!V18),FALSE)+VLOOKUP(A12,'[3]Data 2009'!$A$3:$BO$79,COLUMN('[3]Data 2009'!W18),FALSE)+VLOOKUP(A12,'[3]Data 2009'!$A$3:$BO$79,COLUMN('[3]Data 2009'!X18),FALSE)+VLOOKUP(A12,'[3]Data 2009'!$A$3:$BO$79,COLUMN('[3]Data 2009'!Y18),FALSE)+VLOOKUP(A12,'[3]Data 2009'!$A$3:$BO$79,COLUMN('[3]Data 2009'!AT18),FALSE)+VLOOKUP(A12,'[3]Data 2009'!$A$3:$BO$79,COLUMN('[3]Data 2009'!AX18),FALSE)+VLOOKUP(A12,'[3]Data 2009'!$A$3:$BO$79,COLUMN('[3]Data 2009'!AZ18),FALSE)+VLOOKUP(A12,'[3]Data 2009'!$A$3:$BO$79,COLUMN('[3]Data 2009'!BA18),FALSE)+VLOOKUP(A12,'[3]Data 2009'!$A$3:$BO$79,COLUMN('[3]Data 2009'!BJ18))</f>
        <v>67089</v>
      </c>
      <c r="G12" s="6">
        <f>VLOOKUP(A12,'[3]Data 2009'!$A$3:$BO$79,COLUMN('[3]Data 2009'!U51),FALSE)+VLOOKUP(A12,'[3]Data 2009'!$A$3:$BO$79,COLUMN('[3]Data 2009'!AH51),FALSE)+VLOOKUP(A12,'[3]Data 2009'!$A$3:$BO$79,COLUMN('[3]Data 2009'!AI51),FALSE)+VLOOKUP(A12,'[3]Data 2009'!$A$3:$BO$79,COLUMN('[3]Data 2009'!AJ51),FALSE)+VLOOKUP(A12,'[3]Data 2009'!$A$3:$BO$79,COLUMN('[3]Data 2009'!AK51),FALSE)+VLOOKUP(A12,'[3]Data 2009'!$A$3:$BO$79,COLUMN('[3]Data 2009'!AL51),FALSE)+VLOOKUP(A12,'[3]Data 2009'!$A$3:$BO$79,COLUMN('[3]Data 2009'!BH51),FALSE)+VLOOKUP(A12,'[3]Data 2009'!$A$3:$BO$79,COLUMN('[3]Data 2009'!BI51),FALSE)+VLOOKUP(A12,'[3]Data 2009'!$A$3:$BO$79,COLUMN('[3]Data 2009'!BL51),FALSE)</f>
        <v>471180</v>
      </c>
      <c r="H12" s="6">
        <f>VLOOKUP(A12,'[3]Data 2009'!$A$3:$BO$79,COLUMN('[3]Data 2009'!N51),FALSE)+VLOOKUP(A12,'[3]Data 2009'!$A$3:$BO$79,COLUMN('[3]Data 2009'!P51),FALSE)+VLOOKUP(A12,'[3]Data 2009'!$A$3:$BO$79,COLUMN('[3]Data 2009'!Q51),FALSE)</f>
        <v>22316</v>
      </c>
      <c r="I12" s="6">
        <f>VLOOKUP(A12,'[3]Data 2009'!$A$3:$BO$79,COLUMN('[3]Data 2009'!J18),FALSE)+VLOOKUP(A12,'[3]Data 2009'!$A$3:$BO$79,COLUMN('[3]Data 2009'!R18),FALSE)+VLOOKUP(A12,'[3]Data 2009'!$A$3:$BO$79,COLUMN('[3]Data 2009'!S18),FALSE)+VLOOKUP(A12,'[3]Data 2009'!$A$3:$BO$79,COLUMN('[3]Data 2009'!Z18),FALSE)+VLOOKUP(A12,'[3]Data 2009'!$A$3:$BO$79,COLUMN('[3]Data 2009'!AA18),FALSE)+VLOOKUP(A12,'[3]Data 2009'!$A$3:$BO$79,COLUMN('[3]Data 2009'!AD18),FALSE)+VLOOKUP(A12,'[3]Data 2009'!$A$3:$BO$79,COLUMN('[3]Data 2009'!AE18),FALSE)+VLOOKUP(A12,'[3]Data 2009'!$A$3:$BO$79,COLUMN('[3]Data 2009'!AF18),FALSE)+VLOOKUP(A12,'[3]Data 2009'!$A$3:$BO$79,COLUMN('[3]Data 2009'!AW18),FALSE)+VLOOKUP(A12,'[3]Data 2009'!$A$3:$BO$79,COLUMN('[3]Data 2009'!BK18),FALSE)</f>
        <v>848523</v>
      </c>
      <c r="J12" s="6">
        <f>VLOOKUP(A12,'[3]Data 2009'!$A$3:$BO$79,COLUMN('[3]Data 2009'!F18),FALSE)+VLOOKUP(A12,'[3]Data 2009'!$A$3:$BO$79,COLUMN('[3]Data 2009'!AR18),FALSE)+VLOOKUP(A12,'[3]Data 2009'!$A$3:$BO$79,COLUMN('[3]Data 2009'!AU18),FALSE)</f>
        <v>10581</v>
      </c>
      <c r="K12" s="6">
        <f>VLOOKUP(A12,'[3]Data 2009'!$A$3:$BO$79,COLUMN('[3]Data 2009'!G18),FALSE)+VLOOKUP(A12,'[3]Data 2009'!$A$3:$BO$79,COLUMN('[3]Data 2009'!AO18),FALSE)+VLOOKUP(A12,'[3]Data 2009'!$A$3:$BO$79,COLUMN('[3]Data 2009'!AV18),FALSE)+VLOOKUP(A12,'[3]Data 2009'!$A$3:$BO$79,COLUMN('[3]Data 2009'!BO18),FALSE)+VLOOKUP(A12,'[3]Data 2009'!$A$3:$BO$79,COLUMN('[3]Data 2009'!AP18),FALSE)</f>
        <v>0</v>
      </c>
      <c r="L12" s="6">
        <f>VLOOKUP(A12,'[3]Data 2009'!$A$3:$BO$79,COLUMN('[3]Data 2009'!L18),FALSE)+VLOOKUP(A12,'[3]Data 2009'!$A$3:$BO$79,COLUMN('[3]Data 2009'!AB18),FALSE)+VLOOKUP(A12,'[3]Data 2009'!$A$3:$BO$79,COLUMN('[3]Data 2009'!AC18),FALSE)+VLOOKUP(A12,'[3]Data 2009'!$A$3:$BO$79,COLUMN('[3]Data 2009'!BM18),FALSE)+VLOOKUP(A12,'[3]Data 2009'!$A$3:$BO$79,COLUMN('[3]Data 2009'!K18),FALSE)</f>
        <v>79737</v>
      </c>
      <c r="M12" s="6">
        <f>VLOOKUP(A12,'[3]Data 2009'!$A$3:$BO$79,COLUMN('[3]Data 2009'!AG18),FALSE)+VLOOKUP(A12,'[3]Data 2009'!$A$3:$BO$79,COLUMN('[3]Data 2009'!AM18),FALSE)+VLOOKUP(A12,'[3]Data 2009'!$A$3:$BO$79,COLUMN('[3]Data 2009'!AN18),FALSE)+VLOOKUP(A12,'[3]Data 2009'!$A$3:$BO$79,COLUMN('[3]Data 2009'!AT18),FALSE)</f>
        <v>69933</v>
      </c>
      <c r="N12" s="6">
        <f>VLOOKUP(A12,'[3]Data 2009'!$A$3:$BO$79,COLUMN('[3]Data 2009'!O18),FALSE)+VLOOKUP(A12,'[3]Data 2009'!$A$3:$BO$79,COLUMN('[3]Data 2009'!AQ18),FALSE)</f>
        <v>60496</v>
      </c>
      <c r="O12" s="6">
        <f>VLOOKUP(A12,'[3]Data 2009'!$A$3:$BR$79,COLUMN('[3]Data 2009'!BR18),FALSE)</f>
        <v>50586</v>
      </c>
      <c r="P12" s="21">
        <f t="shared" si="0"/>
        <v>5389102</v>
      </c>
      <c r="R12" s="6">
        <f t="shared" si="1"/>
        <v>1229.2352941176471</v>
      </c>
      <c r="S12" s="6">
        <f t="shared" si="2"/>
        <v>8686.9705882352937</v>
      </c>
      <c r="T12" s="6">
        <f t="shared" si="3"/>
        <v>1259.8395721925133</v>
      </c>
      <c r="U12" s="6">
        <f t="shared" si="4"/>
        <v>1259.8395721925133</v>
      </c>
      <c r="V12" s="6">
        <f t="shared" si="5"/>
        <v>59.668449197860966</v>
      </c>
      <c r="W12" s="6">
        <f t="shared" si="6"/>
        <v>2268.7780748663104</v>
      </c>
      <c r="X12" s="6">
        <f t="shared" si="7"/>
        <v>28.291443850267381</v>
      </c>
      <c r="Y12" s="6">
        <f t="shared" si="8"/>
        <v>0</v>
      </c>
      <c r="Z12" s="6">
        <f t="shared" si="9"/>
        <v>213.20053475935828</v>
      </c>
      <c r="AA12" s="6">
        <f t="shared" si="10"/>
        <v>186.98663101604279</v>
      </c>
      <c r="AB12" s="6">
        <f t="shared" si="11"/>
        <v>161.75401069518716</v>
      </c>
      <c r="AC12" s="6">
        <f t="shared" si="12"/>
        <v>135.2566844919786</v>
      </c>
    </row>
    <row r="13" spans="1:30">
      <c r="A13" s="18" t="s">
        <v>82</v>
      </c>
      <c r="B13" s="18">
        <v>9</v>
      </c>
      <c r="C13" s="22">
        <f>VLOOKUP(A13,[3]Enrollment!$B$3:$C$80,2,FALSE)</f>
        <v>241</v>
      </c>
      <c r="D13" s="6">
        <f>SUM(VLOOKUP(A13,'[3]Data 2009'!$A$3:$BO$79,5,FALSE)+VLOOKUP(A13,'[3]Data 2009'!$A$3:$BO$79,13,FALSE)+VLOOKUP(A13,'[3]Data 2009'!$A$3:$BO$79,COLUMN('[3]Data 2009'!$BC$2:$BC$79),FALSE)+VLOOKUP(A13,'[3]Data 2009'!$A$3:$BO$79,COLUMN('[3]Data 2009'!$BD$3),FALSE)+VLOOKUP(A13,'[3]Data 2009'!$A$3:$BO$79,COLUMN('[3]Data 2009'!$BE$3),FALSE)+VLOOKUP(A13,'[3]Data 2009'!$A$3:$BO$79,COLUMN('[3]Data 2009'!$BF$3),FALSE)+VLOOKUP(A13,'[3]Data 2009'!$A$3:$BO$79,COLUMN('[3]Data 2009'!$BN$3),FALSE))</f>
        <v>856107</v>
      </c>
      <c r="E13" s="6">
        <f>(VLOOKUP(A13,'[3]Data 2009'!$A$3:$BO$79,COLUMN('[3]Data 2009'!$D$1),FALSE)+VLOOKUP(A13,'[3]Data 2009'!$A$3:$BO$79,COLUMN('[3]Data 2009'!$I$3),FALSE)+VLOOKUP(A13,'[3]Data 2009'!$A$3:$BO$79,COLUMN('[3]Data 2009'!$T$3),FALSE)+VLOOKUP(A13,'[3]Data 2009'!$A$3:$BO$79,COLUMN('[3]Data 2009'!$AS$3),FALSE)+VLOOKUP(A13,'[3]Data 2009'!$A$3:$BO$79,COLUMN('[3]Data 2009'!$AY$3),FALSE)+VLOOKUP(A13,'[3]Data 2009'!$A$3:$BO$79,COLUMN('[3]Data 2009'!$BB$3),FALSE)+VLOOKUP(A13,'[3]Data 2009'!$A$3:$BO$79,COLUMN('[3]Data 2009'!$BG$3),FALSE))</f>
        <v>1586941</v>
      </c>
      <c r="F13" s="6">
        <f>VLOOKUP(A13,'[3]Data 2009'!$A$3:$BO$79,COLUMN('[3]Data 2009'!H21),FALSE)+VLOOKUP(A13,'[3]Data 2009'!$A$3:$BO$79,COLUMN('[3]Data 2009'!V21),FALSE)+VLOOKUP(A13,'[3]Data 2009'!$A$3:$BO$79,COLUMN('[3]Data 2009'!W21),FALSE)+VLOOKUP(A13,'[3]Data 2009'!$A$3:$BO$79,COLUMN('[3]Data 2009'!X21),FALSE)+VLOOKUP(A13,'[3]Data 2009'!$A$3:$BO$79,COLUMN('[3]Data 2009'!Y21),FALSE)+VLOOKUP(A13,'[3]Data 2009'!$A$3:$BO$79,COLUMN('[3]Data 2009'!AT21),FALSE)+VLOOKUP(A13,'[3]Data 2009'!$A$3:$BO$79,COLUMN('[3]Data 2009'!AX21),FALSE)+VLOOKUP(A13,'[3]Data 2009'!$A$3:$BO$79,COLUMN('[3]Data 2009'!AZ21),FALSE)+VLOOKUP(A13,'[3]Data 2009'!$A$3:$BO$79,COLUMN('[3]Data 2009'!BA21),FALSE)+VLOOKUP(A13,'[3]Data 2009'!$A$3:$BO$79,COLUMN('[3]Data 2009'!BJ21))</f>
        <v>53915</v>
      </c>
      <c r="G13" s="6">
        <f>VLOOKUP(A13,'[3]Data 2009'!$A$3:$BO$79,COLUMN('[3]Data 2009'!U54),FALSE)+VLOOKUP(A13,'[3]Data 2009'!$A$3:$BO$79,COLUMN('[3]Data 2009'!AH54),FALSE)+VLOOKUP(A13,'[3]Data 2009'!$A$3:$BO$79,COLUMN('[3]Data 2009'!AI54),FALSE)+VLOOKUP(A13,'[3]Data 2009'!$A$3:$BO$79,COLUMN('[3]Data 2009'!AJ54),FALSE)+VLOOKUP(A13,'[3]Data 2009'!$A$3:$BO$79,COLUMN('[3]Data 2009'!AK54),FALSE)+VLOOKUP(A13,'[3]Data 2009'!$A$3:$BO$79,COLUMN('[3]Data 2009'!AL54),FALSE)+VLOOKUP(A13,'[3]Data 2009'!$A$3:$BO$79,COLUMN('[3]Data 2009'!BH54),FALSE)+VLOOKUP(A13,'[3]Data 2009'!$A$3:$BO$79,COLUMN('[3]Data 2009'!BI54),FALSE)+VLOOKUP(A13,'[3]Data 2009'!$A$3:$BO$79,COLUMN('[3]Data 2009'!BL54),FALSE)</f>
        <v>132297</v>
      </c>
      <c r="H13" s="6">
        <f>VLOOKUP(A13,'[3]Data 2009'!$A$3:$BO$79,COLUMN('[3]Data 2009'!N54),FALSE)+VLOOKUP(A13,'[3]Data 2009'!$A$3:$BO$79,COLUMN('[3]Data 2009'!P54),FALSE)+VLOOKUP(A13,'[3]Data 2009'!$A$3:$BO$79,COLUMN('[3]Data 2009'!Q54),FALSE)</f>
        <v>0</v>
      </c>
      <c r="I13" s="6">
        <f>VLOOKUP(A13,'[3]Data 2009'!$A$3:$BO$79,COLUMN('[3]Data 2009'!J21),FALSE)+VLOOKUP(A13,'[3]Data 2009'!$A$3:$BO$79,COLUMN('[3]Data 2009'!R21),FALSE)+VLOOKUP(A13,'[3]Data 2009'!$A$3:$BO$79,COLUMN('[3]Data 2009'!S21),FALSE)+VLOOKUP(A13,'[3]Data 2009'!$A$3:$BO$79,COLUMN('[3]Data 2009'!Z21),FALSE)+VLOOKUP(A13,'[3]Data 2009'!$A$3:$BO$79,COLUMN('[3]Data 2009'!AA21),FALSE)+VLOOKUP(A13,'[3]Data 2009'!$A$3:$BO$79,COLUMN('[3]Data 2009'!AD21),FALSE)+VLOOKUP(A13,'[3]Data 2009'!$A$3:$BO$79,COLUMN('[3]Data 2009'!AE21),FALSE)+VLOOKUP(A13,'[3]Data 2009'!$A$3:$BO$79,COLUMN('[3]Data 2009'!AF21),FALSE)+VLOOKUP(A13,'[3]Data 2009'!$A$3:$BO$79,COLUMN('[3]Data 2009'!AW21),FALSE)+VLOOKUP(A13,'[3]Data 2009'!$A$3:$BO$79,COLUMN('[3]Data 2009'!BK21),FALSE)</f>
        <v>512525</v>
      </c>
      <c r="J13" s="6">
        <f>VLOOKUP(A13,'[3]Data 2009'!$A$3:$BO$79,COLUMN('[3]Data 2009'!F21),FALSE)+VLOOKUP(A13,'[3]Data 2009'!$A$3:$BO$79,COLUMN('[3]Data 2009'!AR21),FALSE)+VLOOKUP(A13,'[3]Data 2009'!$A$3:$BO$79,COLUMN('[3]Data 2009'!AU21),FALSE)</f>
        <v>11044</v>
      </c>
      <c r="K13" s="6">
        <f>VLOOKUP(A13,'[3]Data 2009'!$A$3:$BO$79,COLUMN('[3]Data 2009'!G21),FALSE)+VLOOKUP(A13,'[3]Data 2009'!$A$3:$BO$79,COLUMN('[3]Data 2009'!AO21),FALSE)+VLOOKUP(A13,'[3]Data 2009'!$A$3:$BO$79,COLUMN('[3]Data 2009'!AV21),FALSE)+VLOOKUP(A13,'[3]Data 2009'!$A$3:$BO$79,COLUMN('[3]Data 2009'!BO21),FALSE)+VLOOKUP(A13,'[3]Data 2009'!$A$3:$BO$79,COLUMN('[3]Data 2009'!AP21),FALSE)</f>
        <v>0</v>
      </c>
      <c r="L13" s="6">
        <f>VLOOKUP(A13,'[3]Data 2009'!$A$3:$BO$79,COLUMN('[3]Data 2009'!L21),FALSE)+VLOOKUP(A13,'[3]Data 2009'!$A$3:$BO$79,COLUMN('[3]Data 2009'!AB21),FALSE)+VLOOKUP(A13,'[3]Data 2009'!$A$3:$BO$79,COLUMN('[3]Data 2009'!AC21),FALSE)+VLOOKUP(A13,'[3]Data 2009'!$A$3:$BO$79,COLUMN('[3]Data 2009'!BM21),FALSE)+VLOOKUP(A13,'[3]Data 2009'!$A$3:$BO$79,COLUMN('[3]Data 2009'!K21),FALSE)</f>
        <v>41543</v>
      </c>
      <c r="M13" s="6">
        <f>VLOOKUP(A13,'[3]Data 2009'!$A$3:$BO$79,COLUMN('[3]Data 2009'!AG21),FALSE)+VLOOKUP(A13,'[3]Data 2009'!$A$3:$BO$79,COLUMN('[3]Data 2009'!AM21),FALSE)+VLOOKUP(A13,'[3]Data 2009'!$A$3:$BO$79,COLUMN('[3]Data 2009'!AN21),FALSE)+VLOOKUP(A13,'[3]Data 2009'!$A$3:$BO$79,COLUMN('[3]Data 2009'!AT21),FALSE)</f>
        <v>0</v>
      </c>
      <c r="N13" s="6">
        <f>VLOOKUP(A13,'[3]Data 2009'!$A$3:$BO$79,COLUMN('[3]Data 2009'!O21),FALSE)+VLOOKUP(A13,'[3]Data 2009'!$A$3:$BO$79,COLUMN('[3]Data 2009'!AQ21),FALSE)</f>
        <v>57345</v>
      </c>
      <c r="O13" s="6">
        <f>VLOOKUP(A13,'[3]Data 2009'!$A$3:$BR$79,COLUMN('[3]Data 2009'!BR21),FALSE)</f>
        <v>32953</v>
      </c>
      <c r="P13" s="21">
        <f t="shared" si="0"/>
        <v>3284670</v>
      </c>
      <c r="R13" s="6">
        <f t="shared" si="1"/>
        <v>3552.3112033195021</v>
      </c>
      <c r="S13" s="6">
        <f t="shared" si="2"/>
        <v>6584.8174273858922</v>
      </c>
      <c r="T13" s="6">
        <f t="shared" si="3"/>
        <v>548.95020746887963</v>
      </c>
      <c r="U13" s="6">
        <f t="shared" si="4"/>
        <v>548.95020746887963</v>
      </c>
      <c r="V13" s="6">
        <f t="shared" si="5"/>
        <v>0</v>
      </c>
      <c r="W13" s="6">
        <f t="shared" si="6"/>
        <v>2126.6597510373444</v>
      </c>
      <c r="X13" s="6">
        <f t="shared" si="7"/>
        <v>45.825726141078839</v>
      </c>
      <c r="Y13" s="6">
        <f t="shared" si="8"/>
        <v>0</v>
      </c>
      <c r="Z13" s="6">
        <f t="shared" si="9"/>
        <v>172.37759336099586</v>
      </c>
      <c r="AA13" s="6">
        <f t="shared" si="10"/>
        <v>0</v>
      </c>
      <c r="AB13" s="6">
        <f t="shared" si="11"/>
        <v>237.94605809128632</v>
      </c>
      <c r="AC13" s="6">
        <f t="shared" si="12"/>
        <v>136.7344398340249</v>
      </c>
    </row>
    <row r="14" spans="1:30">
      <c r="A14" s="24" t="s">
        <v>85</v>
      </c>
      <c r="B14" s="18">
        <v>2</v>
      </c>
      <c r="C14" s="22">
        <f>VLOOKUP(A14,[3]Enrollment!$B$3:$C$80,2,FALSE)</f>
        <v>146</v>
      </c>
      <c r="D14" s="6">
        <f>SUM(VLOOKUP(A14,'[3]Data 2009'!$A$3:$BO$79,5,FALSE)+VLOOKUP(A14,'[3]Data 2009'!$A$3:$BO$79,13,FALSE)+VLOOKUP(A14,'[3]Data 2009'!$A$3:$BO$79,COLUMN('[3]Data 2009'!$BC$2:$BC$79),FALSE)+VLOOKUP(A14,'[3]Data 2009'!$A$3:$BO$79,COLUMN('[3]Data 2009'!$BD$3),FALSE)+VLOOKUP(A14,'[3]Data 2009'!$A$3:$BO$79,COLUMN('[3]Data 2009'!$BE$3),FALSE)+VLOOKUP(A14,'[3]Data 2009'!$A$3:$BO$79,COLUMN('[3]Data 2009'!$BF$3),FALSE)+VLOOKUP(A14,'[3]Data 2009'!$A$3:$BO$79,COLUMN('[3]Data 2009'!$BN$3),FALSE))</f>
        <v>225493</v>
      </c>
      <c r="E14" s="6">
        <f>(VLOOKUP(A14,'[3]Data 2009'!$A$3:$BO$79,COLUMN('[3]Data 2009'!$D$1),FALSE)+VLOOKUP(A14,'[3]Data 2009'!$A$3:$BO$79,COLUMN('[3]Data 2009'!$I$3),FALSE)+VLOOKUP(A14,'[3]Data 2009'!$A$3:$BO$79,COLUMN('[3]Data 2009'!$T$3),FALSE)+VLOOKUP(A14,'[3]Data 2009'!$A$3:$BO$79,COLUMN('[3]Data 2009'!$AS$3),FALSE)+VLOOKUP(A14,'[3]Data 2009'!$A$3:$BO$79,COLUMN('[3]Data 2009'!$AY$3),FALSE)+VLOOKUP(A14,'[3]Data 2009'!$A$3:$BO$79,COLUMN('[3]Data 2009'!$BB$3),FALSE)+VLOOKUP(A14,'[3]Data 2009'!$A$3:$BO$79,COLUMN('[3]Data 2009'!$BG$3),FALSE))</f>
        <v>1427041</v>
      </c>
      <c r="F14" s="6">
        <f>VLOOKUP(A14,'[3]Data 2009'!$A$3:$BO$79,COLUMN('[3]Data 2009'!H24),FALSE)+VLOOKUP(A14,'[3]Data 2009'!$A$3:$BO$79,COLUMN('[3]Data 2009'!V24),FALSE)+VLOOKUP(A14,'[3]Data 2009'!$A$3:$BO$79,COLUMN('[3]Data 2009'!W24),FALSE)+VLOOKUP(A14,'[3]Data 2009'!$A$3:$BO$79,COLUMN('[3]Data 2009'!X24),FALSE)+VLOOKUP(A14,'[3]Data 2009'!$A$3:$BO$79,COLUMN('[3]Data 2009'!Y24),FALSE)+VLOOKUP(A14,'[3]Data 2009'!$A$3:$BO$79,COLUMN('[3]Data 2009'!AT24),FALSE)+VLOOKUP(A14,'[3]Data 2009'!$A$3:$BO$79,COLUMN('[3]Data 2009'!AX24),FALSE)+VLOOKUP(A14,'[3]Data 2009'!$A$3:$BO$79,COLUMN('[3]Data 2009'!AZ24),FALSE)+VLOOKUP(A14,'[3]Data 2009'!$A$3:$BO$79,COLUMN('[3]Data 2009'!BA24),FALSE)+VLOOKUP(A14,'[3]Data 2009'!$A$3:$BO$79,COLUMN('[3]Data 2009'!BJ24))</f>
        <v>32081</v>
      </c>
      <c r="G14" s="6">
        <f>VLOOKUP(A14,'[3]Data 2009'!$A$3:$BO$79,COLUMN('[3]Data 2009'!U57),FALSE)+VLOOKUP(A14,'[3]Data 2009'!$A$3:$BO$79,COLUMN('[3]Data 2009'!AH57),FALSE)+VLOOKUP(A14,'[3]Data 2009'!$A$3:$BO$79,COLUMN('[3]Data 2009'!AI57),FALSE)+VLOOKUP(A14,'[3]Data 2009'!$A$3:$BO$79,COLUMN('[3]Data 2009'!AJ57),FALSE)+VLOOKUP(A14,'[3]Data 2009'!$A$3:$BO$79,COLUMN('[3]Data 2009'!AK57),FALSE)+VLOOKUP(A14,'[3]Data 2009'!$A$3:$BO$79,COLUMN('[3]Data 2009'!AL57),FALSE)+VLOOKUP(A14,'[3]Data 2009'!$A$3:$BO$79,COLUMN('[3]Data 2009'!BH57),FALSE)+VLOOKUP(A14,'[3]Data 2009'!$A$3:$BO$79,COLUMN('[3]Data 2009'!BI57),FALSE)+VLOOKUP(A14,'[3]Data 2009'!$A$3:$BO$79,COLUMN('[3]Data 2009'!BL57),FALSE)</f>
        <v>114646</v>
      </c>
      <c r="H14" s="6">
        <f>VLOOKUP(A14,'[3]Data 2009'!$A$3:$BO$79,COLUMN('[3]Data 2009'!N57),FALSE)+VLOOKUP(A14,'[3]Data 2009'!$A$3:$BO$79,COLUMN('[3]Data 2009'!P57),FALSE)+VLOOKUP(A14,'[3]Data 2009'!$A$3:$BO$79,COLUMN('[3]Data 2009'!Q57),FALSE)</f>
        <v>25142</v>
      </c>
      <c r="I14" s="6">
        <f>VLOOKUP(A14,'[3]Data 2009'!$A$3:$BO$79,COLUMN('[3]Data 2009'!J24),FALSE)+VLOOKUP(A14,'[3]Data 2009'!$A$3:$BO$79,COLUMN('[3]Data 2009'!R24),FALSE)+VLOOKUP(A14,'[3]Data 2009'!$A$3:$BO$79,COLUMN('[3]Data 2009'!S24),FALSE)+VLOOKUP(A14,'[3]Data 2009'!$A$3:$BO$79,COLUMN('[3]Data 2009'!Z24),FALSE)+VLOOKUP(A14,'[3]Data 2009'!$A$3:$BO$79,COLUMN('[3]Data 2009'!AA24),FALSE)+VLOOKUP(A14,'[3]Data 2009'!$A$3:$BO$79,COLUMN('[3]Data 2009'!AD24),FALSE)+VLOOKUP(A14,'[3]Data 2009'!$A$3:$BO$79,COLUMN('[3]Data 2009'!AE24),FALSE)+VLOOKUP(A14,'[3]Data 2009'!$A$3:$BO$79,COLUMN('[3]Data 2009'!AF24),FALSE)+VLOOKUP(A14,'[3]Data 2009'!$A$3:$BO$79,COLUMN('[3]Data 2009'!AW24),FALSE)+VLOOKUP(A14,'[3]Data 2009'!$A$3:$BO$79,COLUMN('[3]Data 2009'!BK24),FALSE)</f>
        <v>114724</v>
      </c>
      <c r="J14" s="6">
        <f>VLOOKUP(A14,'[3]Data 2009'!$A$3:$BO$79,COLUMN('[3]Data 2009'!F24),FALSE)+VLOOKUP(A14,'[3]Data 2009'!$A$3:$BO$79,COLUMN('[3]Data 2009'!AR24),FALSE)+VLOOKUP(A14,'[3]Data 2009'!$A$3:$BO$79,COLUMN('[3]Data 2009'!AU24),FALSE)</f>
        <v>0</v>
      </c>
      <c r="K14" s="6">
        <f>VLOOKUP(A14,'[3]Data 2009'!$A$3:$BO$79,COLUMN('[3]Data 2009'!G24),FALSE)+VLOOKUP(A14,'[3]Data 2009'!$A$3:$BO$79,COLUMN('[3]Data 2009'!AO24),FALSE)+VLOOKUP(A14,'[3]Data 2009'!$A$3:$BO$79,COLUMN('[3]Data 2009'!AV24),FALSE)+VLOOKUP(A14,'[3]Data 2009'!$A$3:$BO$79,COLUMN('[3]Data 2009'!BO24),FALSE)+VLOOKUP(A14,'[3]Data 2009'!$A$3:$BO$79,COLUMN('[3]Data 2009'!AP24),FALSE)</f>
        <v>728</v>
      </c>
      <c r="L14" s="6">
        <f>VLOOKUP(A14,'[3]Data 2009'!$A$3:$BO$79,COLUMN('[3]Data 2009'!L24),FALSE)+VLOOKUP(A14,'[3]Data 2009'!$A$3:$BO$79,COLUMN('[3]Data 2009'!AB24),FALSE)+VLOOKUP(A14,'[3]Data 2009'!$A$3:$BO$79,COLUMN('[3]Data 2009'!AC24),FALSE)+VLOOKUP(A14,'[3]Data 2009'!$A$3:$BO$79,COLUMN('[3]Data 2009'!BM24),FALSE)+VLOOKUP(A14,'[3]Data 2009'!$A$3:$BO$79,COLUMN('[3]Data 2009'!K24),FALSE)</f>
        <v>37630</v>
      </c>
      <c r="M14" s="6">
        <f>VLOOKUP(A14,'[3]Data 2009'!$A$3:$BO$79,COLUMN('[3]Data 2009'!AG24),FALSE)+VLOOKUP(A14,'[3]Data 2009'!$A$3:$BO$79,COLUMN('[3]Data 2009'!AM24),FALSE)+VLOOKUP(A14,'[3]Data 2009'!$A$3:$BO$79,COLUMN('[3]Data 2009'!AN24),FALSE)+VLOOKUP(A14,'[3]Data 2009'!$A$3:$BO$79,COLUMN('[3]Data 2009'!AT24),FALSE)</f>
        <v>0</v>
      </c>
      <c r="N14" s="6">
        <f>VLOOKUP(A14,'[3]Data 2009'!$A$3:$BO$79,COLUMN('[3]Data 2009'!O24),FALSE)+VLOOKUP(A14,'[3]Data 2009'!$A$3:$BO$79,COLUMN('[3]Data 2009'!AQ24),FALSE)</f>
        <v>7650</v>
      </c>
      <c r="O14" s="6">
        <f>VLOOKUP(A14,'[3]Data 2009'!$A$3:$BR$79,COLUMN('[3]Data 2009'!BR24),FALSE)</f>
        <v>64483</v>
      </c>
      <c r="P14" s="21">
        <f t="shared" si="0"/>
        <v>2049618</v>
      </c>
      <c r="R14" s="6">
        <f t="shared" si="1"/>
        <v>1544.472602739726</v>
      </c>
      <c r="S14" s="6">
        <f t="shared" si="2"/>
        <v>9774.2534246575342</v>
      </c>
      <c r="T14" s="6">
        <f t="shared" si="3"/>
        <v>785.2465753424658</v>
      </c>
      <c r="U14" s="6">
        <f t="shared" si="4"/>
        <v>785.2465753424658</v>
      </c>
      <c r="V14" s="6">
        <f t="shared" si="5"/>
        <v>172.20547945205479</v>
      </c>
      <c r="W14" s="6">
        <f t="shared" si="6"/>
        <v>785.78082191780823</v>
      </c>
      <c r="X14" s="6">
        <f t="shared" si="7"/>
        <v>0</v>
      </c>
      <c r="Y14" s="6">
        <f t="shared" si="8"/>
        <v>4.9863013698630141</v>
      </c>
      <c r="Z14" s="6">
        <f t="shared" si="9"/>
        <v>257.73972602739724</v>
      </c>
      <c r="AA14" s="6">
        <f t="shared" si="10"/>
        <v>0</v>
      </c>
      <c r="AB14" s="6">
        <f t="shared" si="11"/>
        <v>52.397260273972606</v>
      </c>
      <c r="AC14" s="6">
        <f t="shared" si="12"/>
        <v>441.66438356164383</v>
      </c>
    </row>
    <row r="15" spans="1:30">
      <c r="A15" s="24" t="s">
        <v>86</v>
      </c>
      <c r="B15" s="18">
        <v>1</v>
      </c>
      <c r="C15" s="22">
        <f>VLOOKUP(A15,[3]Enrollment!$B$3:$C$80,2,FALSE)</f>
        <v>104</v>
      </c>
      <c r="D15" s="6">
        <f>SUM(VLOOKUP(A15,'[3]Data 2009'!$A$3:$BO$79,5,FALSE)+VLOOKUP(A15,'[3]Data 2009'!$A$3:$BO$79,13,FALSE)+VLOOKUP(A15,'[3]Data 2009'!$A$3:$BO$79,COLUMN('[3]Data 2009'!$BC$2:$BC$79),FALSE)+VLOOKUP(A15,'[3]Data 2009'!$A$3:$BO$79,COLUMN('[3]Data 2009'!$BD$3),FALSE)+VLOOKUP(A15,'[3]Data 2009'!$A$3:$BO$79,COLUMN('[3]Data 2009'!$BE$3),FALSE)+VLOOKUP(A15,'[3]Data 2009'!$A$3:$BO$79,COLUMN('[3]Data 2009'!$BF$3),FALSE)+VLOOKUP(A15,'[3]Data 2009'!$A$3:$BO$79,COLUMN('[3]Data 2009'!$BN$3),FALSE))</f>
        <v>208265</v>
      </c>
      <c r="E15" s="6">
        <f>(VLOOKUP(A15,'[3]Data 2009'!$A$3:$BO$79,COLUMN('[3]Data 2009'!$D$1),FALSE)+VLOOKUP(A15,'[3]Data 2009'!$A$3:$BO$79,COLUMN('[3]Data 2009'!$I$3),FALSE)+VLOOKUP(A15,'[3]Data 2009'!$A$3:$BO$79,COLUMN('[3]Data 2009'!$T$3),FALSE)+VLOOKUP(A15,'[3]Data 2009'!$A$3:$BO$79,COLUMN('[3]Data 2009'!$AS$3),FALSE)+VLOOKUP(A15,'[3]Data 2009'!$A$3:$BO$79,COLUMN('[3]Data 2009'!$AY$3),FALSE)+VLOOKUP(A15,'[3]Data 2009'!$A$3:$BO$79,COLUMN('[3]Data 2009'!$BB$3),FALSE)+VLOOKUP(A15,'[3]Data 2009'!$A$3:$BO$79,COLUMN('[3]Data 2009'!$BG$3),FALSE))</f>
        <v>979798</v>
      </c>
      <c r="F15" s="6">
        <f>VLOOKUP(A15,'[3]Data 2009'!$A$3:$BO$79,COLUMN('[3]Data 2009'!H25),FALSE)+VLOOKUP(A15,'[3]Data 2009'!$A$3:$BO$79,COLUMN('[3]Data 2009'!V25),FALSE)+VLOOKUP(A15,'[3]Data 2009'!$A$3:$BO$79,COLUMN('[3]Data 2009'!W25),FALSE)+VLOOKUP(A15,'[3]Data 2009'!$A$3:$BO$79,COLUMN('[3]Data 2009'!X25),FALSE)+VLOOKUP(A15,'[3]Data 2009'!$A$3:$BO$79,COLUMN('[3]Data 2009'!Y25),FALSE)+VLOOKUP(A15,'[3]Data 2009'!$A$3:$BO$79,COLUMN('[3]Data 2009'!AT25),FALSE)+VLOOKUP(A15,'[3]Data 2009'!$A$3:$BO$79,COLUMN('[3]Data 2009'!AX25),FALSE)+VLOOKUP(A15,'[3]Data 2009'!$A$3:$BO$79,COLUMN('[3]Data 2009'!AZ25),FALSE)+VLOOKUP(A15,'[3]Data 2009'!$A$3:$BO$79,COLUMN('[3]Data 2009'!BA25),FALSE)+VLOOKUP(A15,'[3]Data 2009'!$A$3:$BO$79,COLUMN('[3]Data 2009'!BJ25))</f>
        <v>5150</v>
      </c>
      <c r="G15" s="6">
        <f>VLOOKUP(A15,'[3]Data 2009'!$A$3:$BO$79,COLUMN('[3]Data 2009'!U58),FALSE)+VLOOKUP(A15,'[3]Data 2009'!$A$3:$BO$79,COLUMN('[3]Data 2009'!AH58),FALSE)+VLOOKUP(A15,'[3]Data 2009'!$A$3:$BO$79,COLUMN('[3]Data 2009'!AI58),FALSE)+VLOOKUP(A15,'[3]Data 2009'!$A$3:$BO$79,COLUMN('[3]Data 2009'!AJ58),FALSE)+VLOOKUP(A15,'[3]Data 2009'!$A$3:$BO$79,COLUMN('[3]Data 2009'!AK58),FALSE)+VLOOKUP(A15,'[3]Data 2009'!$A$3:$BO$79,COLUMN('[3]Data 2009'!AL58),FALSE)+VLOOKUP(A15,'[3]Data 2009'!$A$3:$BO$79,COLUMN('[3]Data 2009'!BH58),FALSE)+VLOOKUP(A15,'[3]Data 2009'!$A$3:$BO$79,COLUMN('[3]Data 2009'!BI58),FALSE)+VLOOKUP(A15,'[3]Data 2009'!$A$3:$BO$79,COLUMN('[3]Data 2009'!BL58),FALSE)</f>
        <v>44430</v>
      </c>
      <c r="H15" s="6">
        <f>VLOOKUP(A15,'[3]Data 2009'!$A$3:$BO$79,COLUMN('[3]Data 2009'!N58),FALSE)+VLOOKUP(A15,'[3]Data 2009'!$A$3:$BO$79,COLUMN('[3]Data 2009'!P58),FALSE)+VLOOKUP(A15,'[3]Data 2009'!$A$3:$BO$79,COLUMN('[3]Data 2009'!Q58),FALSE)</f>
        <v>22051</v>
      </c>
      <c r="I15" s="6">
        <f>VLOOKUP(A15,'[3]Data 2009'!$A$3:$BO$79,COLUMN('[3]Data 2009'!J25),FALSE)+VLOOKUP(A15,'[3]Data 2009'!$A$3:$BO$79,COLUMN('[3]Data 2009'!R25),FALSE)+VLOOKUP(A15,'[3]Data 2009'!$A$3:$BO$79,COLUMN('[3]Data 2009'!S25),FALSE)+VLOOKUP(A15,'[3]Data 2009'!$A$3:$BO$79,COLUMN('[3]Data 2009'!Z25),FALSE)+VLOOKUP(A15,'[3]Data 2009'!$A$3:$BO$79,COLUMN('[3]Data 2009'!AA25),FALSE)+VLOOKUP(A15,'[3]Data 2009'!$A$3:$BO$79,COLUMN('[3]Data 2009'!AD25),FALSE)+VLOOKUP(A15,'[3]Data 2009'!$A$3:$BO$79,COLUMN('[3]Data 2009'!AE25),FALSE)+VLOOKUP(A15,'[3]Data 2009'!$A$3:$BO$79,COLUMN('[3]Data 2009'!AF25),FALSE)+VLOOKUP(A15,'[3]Data 2009'!$A$3:$BO$79,COLUMN('[3]Data 2009'!AW25),FALSE)+VLOOKUP(A15,'[3]Data 2009'!$A$3:$BO$79,COLUMN('[3]Data 2009'!BK25),FALSE)</f>
        <v>150757</v>
      </c>
      <c r="J15" s="6">
        <f>VLOOKUP(A15,'[3]Data 2009'!$A$3:$BO$79,COLUMN('[3]Data 2009'!F25),FALSE)+VLOOKUP(A15,'[3]Data 2009'!$A$3:$BO$79,COLUMN('[3]Data 2009'!AR25),FALSE)+VLOOKUP(A15,'[3]Data 2009'!$A$3:$BO$79,COLUMN('[3]Data 2009'!AU25),FALSE)</f>
        <v>0</v>
      </c>
      <c r="K15" s="6">
        <f>VLOOKUP(A15,'[3]Data 2009'!$A$3:$BO$79,COLUMN('[3]Data 2009'!G25),FALSE)+VLOOKUP(A15,'[3]Data 2009'!$A$3:$BO$79,COLUMN('[3]Data 2009'!AO25),FALSE)+VLOOKUP(A15,'[3]Data 2009'!$A$3:$BO$79,COLUMN('[3]Data 2009'!AV25),FALSE)+VLOOKUP(A15,'[3]Data 2009'!$A$3:$BO$79,COLUMN('[3]Data 2009'!BO25),FALSE)+VLOOKUP(A15,'[3]Data 2009'!$A$3:$BO$79,COLUMN('[3]Data 2009'!AP25),FALSE)</f>
        <v>3825</v>
      </c>
      <c r="L15" s="6">
        <f>VLOOKUP(A15,'[3]Data 2009'!$A$3:$BO$79,COLUMN('[3]Data 2009'!L25),FALSE)+VLOOKUP(A15,'[3]Data 2009'!$A$3:$BO$79,COLUMN('[3]Data 2009'!AB25),FALSE)+VLOOKUP(A15,'[3]Data 2009'!$A$3:$BO$79,COLUMN('[3]Data 2009'!AC25),FALSE)+VLOOKUP(A15,'[3]Data 2009'!$A$3:$BO$79,COLUMN('[3]Data 2009'!BM25),FALSE)+VLOOKUP(A15,'[3]Data 2009'!$A$3:$BO$79,COLUMN('[3]Data 2009'!K25),FALSE)</f>
        <v>27960</v>
      </c>
      <c r="M15" s="6">
        <f>VLOOKUP(A15,'[3]Data 2009'!$A$3:$BO$79,COLUMN('[3]Data 2009'!AG25),FALSE)+VLOOKUP(A15,'[3]Data 2009'!$A$3:$BO$79,COLUMN('[3]Data 2009'!AM25),FALSE)+VLOOKUP(A15,'[3]Data 2009'!$A$3:$BO$79,COLUMN('[3]Data 2009'!AN25),FALSE)+VLOOKUP(A15,'[3]Data 2009'!$A$3:$BO$79,COLUMN('[3]Data 2009'!AT25),FALSE)</f>
        <v>3917</v>
      </c>
      <c r="N15" s="6">
        <f>VLOOKUP(A15,'[3]Data 2009'!$A$3:$BO$79,COLUMN('[3]Data 2009'!O25),FALSE)+VLOOKUP(A15,'[3]Data 2009'!$A$3:$BO$79,COLUMN('[3]Data 2009'!AQ25),FALSE)</f>
        <v>1562</v>
      </c>
      <c r="O15" s="6">
        <f>VLOOKUP(A15,'[3]Data 2009'!$A$3:$BR$79,COLUMN('[3]Data 2009'!BR25),FALSE)</f>
        <v>32017</v>
      </c>
      <c r="P15" s="21">
        <f t="shared" si="0"/>
        <v>1479732</v>
      </c>
      <c r="R15" s="6">
        <f t="shared" si="1"/>
        <v>2002.5480769230769</v>
      </c>
      <c r="S15" s="6">
        <f t="shared" si="2"/>
        <v>9421.1346153846152</v>
      </c>
      <c r="T15" s="6">
        <f t="shared" si="3"/>
        <v>427.21153846153845</v>
      </c>
      <c r="U15" s="6">
        <f t="shared" si="4"/>
        <v>427.21153846153845</v>
      </c>
      <c r="V15" s="6">
        <f t="shared" si="5"/>
        <v>212.02884615384616</v>
      </c>
      <c r="W15" s="6">
        <f t="shared" si="6"/>
        <v>1449.5865384615386</v>
      </c>
      <c r="X15" s="6">
        <f t="shared" si="7"/>
        <v>0</v>
      </c>
      <c r="Y15" s="6">
        <f t="shared" si="8"/>
        <v>36.778846153846153</v>
      </c>
      <c r="Z15" s="6">
        <f t="shared" si="9"/>
        <v>268.84615384615387</v>
      </c>
      <c r="AA15" s="6">
        <f t="shared" si="10"/>
        <v>37.66346153846154</v>
      </c>
      <c r="AB15" s="6">
        <f t="shared" si="11"/>
        <v>15.01923076923077</v>
      </c>
      <c r="AC15" s="6">
        <f t="shared" si="12"/>
        <v>307.85576923076923</v>
      </c>
    </row>
    <row r="16" spans="1:30">
      <c r="A16" s="25" t="s">
        <v>87</v>
      </c>
      <c r="B16" s="18">
        <v>9</v>
      </c>
      <c r="C16" s="22">
        <f>VLOOKUP(A16,[3]Enrollment!$B$3:$C$80,2,FALSE)</f>
        <v>290</v>
      </c>
      <c r="D16" s="6">
        <f>SUM(VLOOKUP(A16,'[3]Data 2009'!$A$3:$BO$79,5,FALSE)+VLOOKUP(A16,'[3]Data 2009'!$A$3:$BO$79,13,FALSE)+VLOOKUP(A16,'[3]Data 2009'!$A$3:$BO$79,COLUMN('[3]Data 2009'!$BC$2:$BC$79),FALSE)+VLOOKUP(A16,'[3]Data 2009'!$A$3:$BO$79,COLUMN('[3]Data 2009'!$BD$3),FALSE)+VLOOKUP(A16,'[3]Data 2009'!$A$3:$BO$79,COLUMN('[3]Data 2009'!$BE$3),FALSE)+VLOOKUP(A16,'[3]Data 2009'!$A$3:$BO$79,COLUMN('[3]Data 2009'!$BF$3),FALSE)+VLOOKUP(A16,'[3]Data 2009'!$A$3:$BO$79,COLUMN('[3]Data 2009'!$BN$3),FALSE))</f>
        <v>415771</v>
      </c>
      <c r="E16" s="6">
        <f>(VLOOKUP(A16,'[3]Data 2009'!$A$3:$BO$79,COLUMN('[3]Data 2009'!$D$1),FALSE)+VLOOKUP(A16,'[3]Data 2009'!$A$3:$BO$79,COLUMN('[3]Data 2009'!$I$3),FALSE)+VLOOKUP(A16,'[3]Data 2009'!$A$3:$BO$79,COLUMN('[3]Data 2009'!$T$3),FALSE)+VLOOKUP(A16,'[3]Data 2009'!$A$3:$BO$79,COLUMN('[3]Data 2009'!$AS$3),FALSE)+VLOOKUP(A16,'[3]Data 2009'!$A$3:$BO$79,COLUMN('[3]Data 2009'!$AY$3),FALSE)+VLOOKUP(A16,'[3]Data 2009'!$A$3:$BO$79,COLUMN('[3]Data 2009'!$BB$3),FALSE)+VLOOKUP(A16,'[3]Data 2009'!$A$3:$BO$79,COLUMN('[3]Data 2009'!$BG$3),FALSE))</f>
        <v>2863742</v>
      </c>
      <c r="F16" s="6">
        <f>VLOOKUP(A16,'[3]Data 2009'!$A$3:$BO$79,COLUMN('[3]Data 2009'!H26),FALSE)+VLOOKUP(A16,'[3]Data 2009'!$A$3:$BO$79,COLUMN('[3]Data 2009'!V26),FALSE)+VLOOKUP(A16,'[3]Data 2009'!$A$3:$BO$79,COLUMN('[3]Data 2009'!W26),FALSE)+VLOOKUP(A16,'[3]Data 2009'!$A$3:$BO$79,COLUMN('[3]Data 2009'!X26),FALSE)+VLOOKUP(A16,'[3]Data 2009'!$A$3:$BO$79,COLUMN('[3]Data 2009'!Y26),FALSE)+VLOOKUP(A16,'[3]Data 2009'!$A$3:$BO$79,COLUMN('[3]Data 2009'!AT26),FALSE)+VLOOKUP(A16,'[3]Data 2009'!$A$3:$BO$79,COLUMN('[3]Data 2009'!AX26),FALSE)+VLOOKUP(A16,'[3]Data 2009'!$A$3:$BO$79,COLUMN('[3]Data 2009'!AZ26),FALSE)+VLOOKUP(A16,'[3]Data 2009'!$A$3:$BO$79,COLUMN('[3]Data 2009'!BA26),FALSE)+VLOOKUP(A16,'[3]Data 2009'!$A$3:$BO$79,COLUMN('[3]Data 2009'!BJ26))</f>
        <v>216432</v>
      </c>
      <c r="G16" s="6">
        <f>VLOOKUP(A16,'[3]Data 2009'!$A$3:$BO$79,COLUMN('[3]Data 2009'!U59),FALSE)+VLOOKUP(A16,'[3]Data 2009'!$A$3:$BO$79,COLUMN('[3]Data 2009'!AH59),FALSE)+VLOOKUP(A16,'[3]Data 2009'!$A$3:$BO$79,COLUMN('[3]Data 2009'!AI59),FALSE)+VLOOKUP(A16,'[3]Data 2009'!$A$3:$BO$79,COLUMN('[3]Data 2009'!AJ59),FALSE)+VLOOKUP(A16,'[3]Data 2009'!$A$3:$BO$79,COLUMN('[3]Data 2009'!AK59),FALSE)+VLOOKUP(A16,'[3]Data 2009'!$A$3:$BO$79,COLUMN('[3]Data 2009'!AL59),FALSE)+VLOOKUP(A16,'[3]Data 2009'!$A$3:$BO$79,COLUMN('[3]Data 2009'!BH59),FALSE)+VLOOKUP(A16,'[3]Data 2009'!$A$3:$BO$79,COLUMN('[3]Data 2009'!BI59),FALSE)+VLOOKUP(A16,'[3]Data 2009'!$A$3:$BO$79,COLUMN('[3]Data 2009'!BL59),FALSE)</f>
        <v>48319</v>
      </c>
      <c r="H16" s="6">
        <f>VLOOKUP(A16,'[3]Data 2009'!$A$3:$BO$79,COLUMN('[3]Data 2009'!N59),FALSE)+VLOOKUP(A16,'[3]Data 2009'!$A$3:$BO$79,COLUMN('[3]Data 2009'!P59),FALSE)+VLOOKUP(A16,'[3]Data 2009'!$A$3:$BO$79,COLUMN('[3]Data 2009'!Q59),FALSE)</f>
        <v>22112</v>
      </c>
      <c r="I16" s="6">
        <f>VLOOKUP(A16,'[3]Data 2009'!$A$3:$BO$79,COLUMN('[3]Data 2009'!J26),FALSE)+VLOOKUP(A16,'[3]Data 2009'!$A$3:$BO$79,COLUMN('[3]Data 2009'!R26),FALSE)+VLOOKUP(A16,'[3]Data 2009'!$A$3:$BO$79,COLUMN('[3]Data 2009'!S26),FALSE)+VLOOKUP(A16,'[3]Data 2009'!$A$3:$BO$79,COLUMN('[3]Data 2009'!Z26),FALSE)+VLOOKUP(A16,'[3]Data 2009'!$A$3:$BO$79,COLUMN('[3]Data 2009'!AA26),FALSE)+VLOOKUP(A16,'[3]Data 2009'!$A$3:$BO$79,COLUMN('[3]Data 2009'!AD26),FALSE)+VLOOKUP(A16,'[3]Data 2009'!$A$3:$BO$79,COLUMN('[3]Data 2009'!AE26),FALSE)+VLOOKUP(A16,'[3]Data 2009'!$A$3:$BO$79,COLUMN('[3]Data 2009'!AF26),FALSE)+VLOOKUP(A16,'[3]Data 2009'!$A$3:$BO$79,COLUMN('[3]Data 2009'!AW26),FALSE)+VLOOKUP(A16,'[3]Data 2009'!$A$3:$BO$79,COLUMN('[3]Data 2009'!BK26),FALSE)</f>
        <v>73943</v>
      </c>
      <c r="J16" s="6">
        <f>VLOOKUP(A16,'[3]Data 2009'!$A$3:$BO$79,COLUMN('[3]Data 2009'!F26),FALSE)+VLOOKUP(A16,'[3]Data 2009'!$A$3:$BO$79,COLUMN('[3]Data 2009'!AR26),FALSE)+VLOOKUP(A16,'[3]Data 2009'!$A$3:$BO$79,COLUMN('[3]Data 2009'!AU26),FALSE)</f>
        <v>3225</v>
      </c>
      <c r="K16" s="6">
        <f>VLOOKUP(A16,'[3]Data 2009'!$A$3:$BO$79,COLUMN('[3]Data 2009'!G26),FALSE)+VLOOKUP(A16,'[3]Data 2009'!$A$3:$BO$79,COLUMN('[3]Data 2009'!AO26),FALSE)+VLOOKUP(A16,'[3]Data 2009'!$A$3:$BO$79,COLUMN('[3]Data 2009'!AV26),FALSE)+VLOOKUP(A16,'[3]Data 2009'!$A$3:$BO$79,COLUMN('[3]Data 2009'!BO26),FALSE)+VLOOKUP(A16,'[3]Data 2009'!$A$3:$BO$79,COLUMN('[3]Data 2009'!AP26),FALSE)</f>
        <v>16220</v>
      </c>
      <c r="L16" s="6">
        <f>VLOOKUP(A16,'[3]Data 2009'!$A$3:$BO$79,COLUMN('[3]Data 2009'!L26),FALSE)+VLOOKUP(A16,'[3]Data 2009'!$A$3:$BO$79,COLUMN('[3]Data 2009'!AB26),FALSE)+VLOOKUP(A16,'[3]Data 2009'!$A$3:$BO$79,COLUMN('[3]Data 2009'!AC26),FALSE)+VLOOKUP(A16,'[3]Data 2009'!$A$3:$BO$79,COLUMN('[3]Data 2009'!BM26),FALSE)+VLOOKUP(A16,'[3]Data 2009'!$A$3:$BO$79,COLUMN('[3]Data 2009'!K26),FALSE)</f>
        <v>0</v>
      </c>
      <c r="M16" s="6">
        <f>VLOOKUP(A16,'[3]Data 2009'!$A$3:$BO$79,COLUMN('[3]Data 2009'!AG26),FALSE)+VLOOKUP(A16,'[3]Data 2009'!$A$3:$BO$79,COLUMN('[3]Data 2009'!AM26),FALSE)+VLOOKUP(A16,'[3]Data 2009'!$A$3:$BO$79,COLUMN('[3]Data 2009'!AN26),FALSE)+VLOOKUP(A16,'[3]Data 2009'!$A$3:$BO$79,COLUMN('[3]Data 2009'!AT26),FALSE)</f>
        <v>16875</v>
      </c>
      <c r="N16" s="6">
        <f>VLOOKUP(A16,'[3]Data 2009'!$A$3:$BO$79,COLUMN('[3]Data 2009'!O26),FALSE)+VLOOKUP(A16,'[3]Data 2009'!$A$3:$BO$79,COLUMN('[3]Data 2009'!AQ26),FALSE)</f>
        <v>23949</v>
      </c>
      <c r="O16" s="6">
        <f>VLOOKUP(A16,'[3]Data 2009'!$A$3:$BR$79,COLUMN('[3]Data 2009'!BR26),FALSE)</f>
        <v>21907</v>
      </c>
      <c r="P16" s="21">
        <f t="shared" si="0"/>
        <v>3722495</v>
      </c>
      <c r="R16" s="6">
        <f t="shared" si="1"/>
        <v>1433.6931034482759</v>
      </c>
      <c r="S16" s="6">
        <f t="shared" si="2"/>
        <v>9874.9724137931044</v>
      </c>
      <c r="T16" s="6">
        <f t="shared" si="3"/>
        <v>166.61724137931034</v>
      </c>
      <c r="U16" s="6">
        <f t="shared" si="4"/>
        <v>166.61724137931034</v>
      </c>
      <c r="V16" s="6">
        <f t="shared" si="5"/>
        <v>76.248275862068965</v>
      </c>
      <c r="W16" s="6">
        <f t="shared" si="6"/>
        <v>254.97586206896551</v>
      </c>
      <c r="X16" s="6">
        <f t="shared" si="7"/>
        <v>11.120689655172415</v>
      </c>
      <c r="Y16" s="6">
        <f t="shared" si="8"/>
        <v>55.931034482758619</v>
      </c>
      <c r="Z16" s="6">
        <f t="shared" si="9"/>
        <v>0</v>
      </c>
      <c r="AA16" s="6">
        <f t="shared" si="10"/>
        <v>58.189655172413794</v>
      </c>
      <c r="AB16" s="6">
        <f t="shared" si="11"/>
        <v>82.58275862068966</v>
      </c>
      <c r="AC16" s="6">
        <f t="shared" si="12"/>
        <v>75.541379310344823</v>
      </c>
    </row>
    <row r="17" spans="1:29">
      <c r="A17" s="25" t="s">
        <v>88</v>
      </c>
      <c r="B17" s="18">
        <v>3</v>
      </c>
      <c r="C17" s="22">
        <f>VLOOKUP(A17,[3]Enrollment!$B$3:$C$80,2,FALSE)</f>
        <v>201</v>
      </c>
      <c r="D17" s="6">
        <f>SUM(VLOOKUP(A17,'[3]Data 2009'!$A$3:$BO$79,5,FALSE)+VLOOKUP(A17,'[3]Data 2009'!$A$3:$BO$79,13,FALSE)+VLOOKUP(A17,'[3]Data 2009'!$A$3:$BO$79,COLUMN('[3]Data 2009'!$BC$2:$BC$79),FALSE)+VLOOKUP(A17,'[3]Data 2009'!$A$3:$BO$79,COLUMN('[3]Data 2009'!$BD$3),FALSE)+VLOOKUP(A17,'[3]Data 2009'!$A$3:$BO$79,COLUMN('[3]Data 2009'!$BE$3),FALSE)+VLOOKUP(A17,'[3]Data 2009'!$A$3:$BO$79,COLUMN('[3]Data 2009'!$BF$3),FALSE)+VLOOKUP(A17,'[3]Data 2009'!$A$3:$BO$79,COLUMN('[3]Data 2009'!$BN$3),FALSE))</f>
        <v>252738</v>
      </c>
      <c r="E17" s="6">
        <f>(VLOOKUP(A17,'[3]Data 2009'!$A$3:$BO$79,COLUMN('[3]Data 2009'!$D$1),FALSE)+VLOOKUP(A17,'[3]Data 2009'!$A$3:$BO$79,COLUMN('[3]Data 2009'!$I$3),FALSE)+VLOOKUP(A17,'[3]Data 2009'!$A$3:$BO$79,COLUMN('[3]Data 2009'!$T$3),FALSE)+VLOOKUP(A17,'[3]Data 2009'!$A$3:$BO$79,COLUMN('[3]Data 2009'!$AS$3),FALSE)+VLOOKUP(A17,'[3]Data 2009'!$A$3:$BO$79,COLUMN('[3]Data 2009'!$AY$3),FALSE)+VLOOKUP(A17,'[3]Data 2009'!$A$3:$BO$79,COLUMN('[3]Data 2009'!$BB$3),FALSE)+VLOOKUP(A17,'[3]Data 2009'!$A$3:$BO$79,COLUMN('[3]Data 2009'!$BG$3),FALSE))</f>
        <v>2007209</v>
      </c>
      <c r="F17" s="6">
        <f>VLOOKUP(A17,'[3]Data 2009'!$A$3:$BO$79,COLUMN('[3]Data 2009'!H27),FALSE)+VLOOKUP(A17,'[3]Data 2009'!$A$3:$BO$79,COLUMN('[3]Data 2009'!V27),FALSE)+VLOOKUP(A17,'[3]Data 2009'!$A$3:$BO$79,COLUMN('[3]Data 2009'!W27),FALSE)+VLOOKUP(A17,'[3]Data 2009'!$A$3:$BO$79,COLUMN('[3]Data 2009'!X27),FALSE)+VLOOKUP(A17,'[3]Data 2009'!$A$3:$BO$79,COLUMN('[3]Data 2009'!Y27),FALSE)+VLOOKUP(A17,'[3]Data 2009'!$A$3:$BO$79,COLUMN('[3]Data 2009'!AT27),FALSE)+VLOOKUP(A17,'[3]Data 2009'!$A$3:$BO$79,COLUMN('[3]Data 2009'!AX27),FALSE)+VLOOKUP(A17,'[3]Data 2009'!$A$3:$BO$79,COLUMN('[3]Data 2009'!AZ27),FALSE)+VLOOKUP(A17,'[3]Data 2009'!$A$3:$BO$79,COLUMN('[3]Data 2009'!BA27),FALSE)+VLOOKUP(A17,'[3]Data 2009'!$A$3:$BO$79,COLUMN('[3]Data 2009'!BJ27))</f>
        <v>69967</v>
      </c>
      <c r="G17" s="6">
        <f>VLOOKUP(A17,'[3]Data 2009'!$A$3:$BO$79,COLUMN('[3]Data 2009'!U60),FALSE)+VLOOKUP(A17,'[3]Data 2009'!$A$3:$BO$79,COLUMN('[3]Data 2009'!AH60),FALSE)+VLOOKUP(A17,'[3]Data 2009'!$A$3:$BO$79,COLUMN('[3]Data 2009'!AI60),FALSE)+VLOOKUP(A17,'[3]Data 2009'!$A$3:$BO$79,COLUMN('[3]Data 2009'!AJ60),FALSE)+VLOOKUP(A17,'[3]Data 2009'!$A$3:$BO$79,COLUMN('[3]Data 2009'!AK60),FALSE)+VLOOKUP(A17,'[3]Data 2009'!$A$3:$BO$79,COLUMN('[3]Data 2009'!AL60),FALSE)+VLOOKUP(A17,'[3]Data 2009'!$A$3:$BO$79,COLUMN('[3]Data 2009'!BH60),FALSE)+VLOOKUP(A17,'[3]Data 2009'!$A$3:$BO$79,COLUMN('[3]Data 2009'!BI60),FALSE)+VLOOKUP(A17,'[3]Data 2009'!$A$3:$BO$79,COLUMN('[3]Data 2009'!BL60),FALSE)</f>
        <v>133125</v>
      </c>
      <c r="H17" s="6">
        <f>VLOOKUP(A17,'[3]Data 2009'!$A$3:$BO$79,COLUMN('[3]Data 2009'!N60),FALSE)+VLOOKUP(A17,'[3]Data 2009'!$A$3:$BO$79,COLUMN('[3]Data 2009'!P60),FALSE)+VLOOKUP(A17,'[3]Data 2009'!$A$3:$BO$79,COLUMN('[3]Data 2009'!Q60),FALSE)</f>
        <v>19091</v>
      </c>
      <c r="I17" s="6">
        <f>VLOOKUP(A17,'[3]Data 2009'!$A$3:$BO$79,COLUMN('[3]Data 2009'!J27),FALSE)+VLOOKUP(A17,'[3]Data 2009'!$A$3:$BO$79,COLUMN('[3]Data 2009'!R27),FALSE)+VLOOKUP(A17,'[3]Data 2009'!$A$3:$BO$79,COLUMN('[3]Data 2009'!S27),FALSE)+VLOOKUP(A17,'[3]Data 2009'!$A$3:$BO$79,COLUMN('[3]Data 2009'!Z27),FALSE)+VLOOKUP(A17,'[3]Data 2009'!$A$3:$BO$79,COLUMN('[3]Data 2009'!AA27),FALSE)+VLOOKUP(A17,'[3]Data 2009'!$A$3:$BO$79,COLUMN('[3]Data 2009'!AD27),FALSE)+VLOOKUP(A17,'[3]Data 2009'!$A$3:$BO$79,COLUMN('[3]Data 2009'!AE27),FALSE)+VLOOKUP(A17,'[3]Data 2009'!$A$3:$BO$79,COLUMN('[3]Data 2009'!AF27),FALSE)+VLOOKUP(A17,'[3]Data 2009'!$A$3:$BO$79,COLUMN('[3]Data 2009'!AW27),FALSE)+VLOOKUP(A17,'[3]Data 2009'!$A$3:$BO$79,COLUMN('[3]Data 2009'!BK27),FALSE)</f>
        <v>35870</v>
      </c>
      <c r="J17" s="6">
        <f>VLOOKUP(A17,'[3]Data 2009'!$A$3:$BO$79,COLUMN('[3]Data 2009'!F27),FALSE)+VLOOKUP(A17,'[3]Data 2009'!$A$3:$BO$79,COLUMN('[3]Data 2009'!AR27),FALSE)+VLOOKUP(A17,'[3]Data 2009'!$A$3:$BO$79,COLUMN('[3]Data 2009'!AU27),FALSE)</f>
        <v>4469</v>
      </c>
      <c r="K17" s="6">
        <f>VLOOKUP(A17,'[3]Data 2009'!$A$3:$BO$79,COLUMN('[3]Data 2009'!G27),FALSE)+VLOOKUP(A17,'[3]Data 2009'!$A$3:$BO$79,COLUMN('[3]Data 2009'!AO27),FALSE)+VLOOKUP(A17,'[3]Data 2009'!$A$3:$BO$79,COLUMN('[3]Data 2009'!AV27),FALSE)+VLOOKUP(A17,'[3]Data 2009'!$A$3:$BO$79,COLUMN('[3]Data 2009'!BO27),FALSE)+VLOOKUP(A17,'[3]Data 2009'!$A$3:$BO$79,COLUMN('[3]Data 2009'!AP27),FALSE)</f>
        <v>33978</v>
      </c>
      <c r="L17" s="6">
        <f>VLOOKUP(A17,'[3]Data 2009'!$A$3:$BO$79,COLUMN('[3]Data 2009'!L27),FALSE)+VLOOKUP(A17,'[3]Data 2009'!$A$3:$BO$79,COLUMN('[3]Data 2009'!AB27),FALSE)+VLOOKUP(A17,'[3]Data 2009'!$A$3:$BO$79,COLUMN('[3]Data 2009'!AC27),FALSE)+VLOOKUP(A17,'[3]Data 2009'!$A$3:$BO$79,COLUMN('[3]Data 2009'!BM27),FALSE)+VLOOKUP(A17,'[3]Data 2009'!$A$3:$BO$79,COLUMN('[3]Data 2009'!K27),FALSE)</f>
        <v>34774</v>
      </c>
      <c r="M17" s="6">
        <f>VLOOKUP(A17,'[3]Data 2009'!$A$3:$BO$79,COLUMN('[3]Data 2009'!AG27),FALSE)+VLOOKUP(A17,'[3]Data 2009'!$A$3:$BO$79,COLUMN('[3]Data 2009'!AM27),FALSE)+VLOOKUP(A17,'[3]Data 2009'!$A$3:$BO$79,COLUMN('[3]Data 2009'!AN27),FALSE)+VLOOKUP(A17,'[3]Data 2009'!$A$3:$BO$79,COLUMN('[3]Data 2009'!AT27),FALSE)</f>
        <v>36677</v>
      </c>
      <c r="N17" s="6">
        <f>VLOOKUP(A17,'[3]Data 2009'!$A$3:$BO$79,COLUMN('[3]Data 2009'!O27),FALSE)+VLOOKUP(A17,'[3]Data 2009'!$A$3:$BO$79,COLUMN('[3]Data 2009'!AQ27),FALSE)</f>
        <v>16010</v>
      </c>
      <c r="O17" s="6">
        <f>VLOOKUP(A17,'[3]Data 2009'!$A$3:$BR$79,COLUMN('[3]Data 2009'!BR27),FALSE)</f>
        <v>45301</v>
      </c>
      <c r="P17" s="21">
        <f t="shared" si="0"/>
        <v>2689209</v>
      </c>
      <c r="R17" s="6">
        <f t="shared" si="1"/>
        <v>1257.4029850746269</v>
      </c>
      <c r="S17" s="6">
        <f t="shared" si="2"/>
        <v>9986.1144278606971</v>
      </c>
      <c r="T17" s="6">
        <f t="shared" si="3"/>
        <v>662.31343283582089</v>
      </c>
      <c r="U17" s="6">
        <f t="shared" si="4"/>
        <v>662.31343283582089</v>
      </c>
      <c r="V17" s="6">
        <f t="shared" si="5"/>
        <v>94.980099502487562</v>
      </c>
      <c r="W17" s="6">
        <f t="shared" si="6"/>
        <v>178.45771144278606</v>
      </c>
      <c r="X17" s="6">
        <f t="shared" si="7"/>
        <v>22.233830845771145</v>
      </c>
      <c r="Y17" s="6">
        <f t="shared" si="8"/>
        <v>169.044776119403</v>
      </c>
      <c r="Z17" s="6">
        <f t="shared" si="9"/>
        <v>173.00497512437812</v>
      </c>
      <c r="AA17" s="6">
        <f t="shared" si="10"/>
        <v>182.4726368159204</v>
      </c>
      <c r="AB17" s="6">
        <f t="shared" si="11"/>
        <v>79.651741293532339</v>
      </c>
      <c r="AC17" s="6">
        <f t="shared" si="12"/>
        <v>225.37810945273631</v>
      </c>
    </row>
    <row r="18" spans="1:29">
      <c r="A18" s="25" t="s">
        <v>90</v>
      </c>
      <c r="B18" s="18">
        <v>1</v>
      </c>
      <c r="C18" s="22">
        <f>VLOOKUP(A18,[3]Enrollment!$B$3:$C$80,2,FALSE)</f>
        <v>99</v>
      </c>
      <c r="D18" s="6">
        <f>SUM(VLOOKUP(A18,'[3]Data 2009'!$A$3:$BO$79,5,FALSE)+VLOOKUP(A18,'[3]Data 2009'!$A$3:$BO$79,13,FALSE)+VLOOKUP(A18,'[3]Data 2009'!$A$3:$BO$79,COLUMN('[3]Data 2009'!$BC$2:$BC$79),FALSE)+VLOOKUP(A18,'[3]Data 2009'!$A$3:$BO$79,COLUMN('[3]Data 2009'!$BD$3),FALSE)+VLOOKUP(A18,'[3]Data 2009'!$A$3:$BO$79,COLUMN('[3]Data 2009'!$BE$3),FALSE)+VLOOKUP(A18,'[3]Data 2009'!$A$3:$BO$79,COLUMN('[3]Data 2009'!$BF$3),FALSE)+VLOOKUP(A18,'[3]Data 2009'!$A$3:$BO$79,COLUMN('[3]Data 2009'!$BN$3),FALSE))</f>
        <v>218689</v>
      </c>
      <c r="E18" s="6">
        <f>(VLOOKUP(A18,'[3]Data 2009'!$A$3:$BO$79,COLUMN('[3]Data 2009'!$D$1),FALSE)+VLOOKUP(A18,'[3]Data 2009'!$A$3:$BO$79,COLUMN('[3]Data 2009'!$I$3),FALSE)+VLOOKUP(A18,'[3]Data 2009'!$A$3:$BO$79,COLUMN('[3]Data 2009'!$T$3),FALSE)+VLOOKUP(A18,'[3]Data 2009'!$A$3:$BO$79,COLUMN('[3]Data 2009'!$AS$3),FALSE)+VLOOKUP(A18,'[3]Data 2009'!$A$3:$BO$79,COLUMN('[3]Data 2009'!$AY$3),FALSE)+VLOOKUP(A18,'[3]Data 2009'!$A$3:$BO$79,COLUMN('[3]Data 2009'!$BB$3),FALSE)+VLOOKUP(A18,'[3]Data 2009'!$A$3:$BO$79,COLUMN('[3]Data 2009'!$BG$3),FALSE))</f>
        <v>1118405</v>
      </c>
      <c r="F18" s="6">
        <f>VLOOKUP(A18,'[3]Data 2009'!$A$3:$BO$79,COLUMN('[3]Data 2009'!H29),FALSE)+VLOOKUP(A18,'[3]Data 2009'!$A$3:$BO$79,COLUMN('[3]Data 2009'!V29),FALSE)+VLOOKUP(A18,'[3]Data 2009'!$A$3:$BO$79,COLUMN('[3]Data 2009'!W29),FALSE)+VLOOKUP(A18,'[3]Data 2009'!$A$3:$BO$79,COLUMN('[3]Data 2009'!X29),FALSE)+VLOOKUP(A18,'[3]Data 2009'!$A$3:$BO$79,COLUMN('[3]Data 2009'!Y29),FALSE)+VLOOKUP(A18,'[3]Data 2009'!$A$3:$BO$79,COLUMN('[3]Data 2009'!AT29),FALSE)+VLOOKUP(A18,'[3]Data 2009'!$A$3:$BO$79,COLUMN('[3]Data 2009'!AX29),FALSE)+VLOOKUP(A18,'[3]Data 2009'!$A$3:$BO$79,COLUMN('[3]Data 2009'!AZ29),FALSE)+VLOOKUP(A18,'[3]Data 2009'!$A$3:$BO$79,COLUMN('[3]Data 2009'!BA29),FALSE)+VLOOKUP(A18,'[3]Data 2009'!$A$3:$BO$79,COLUMN('[3]Data 2009'!BJ29))</f>
        <v>13296</v>
      </c>
      <c r="G18" s="6">
        <f>VLOOKUP(A18,'[3]Data 2009'!$A$3:$BO$79,COLUMN('[3]Data 2009'!U62),FALSE)+VLOOKUP(A18,'[3]Data 2009'!$A$3:$BO$79,COLUMN('[3]Data 2009'!AH62),FALSE)+VLOOKUP(A18,'[3]Data 2009'!$A$3:$BO$79,COLUMN('[3]Data 2009'!AI62),FALSE)+VLOOKUP(A18,'[3]Data 2009'!$A$3:$BO$79,COLUMN('[3]Data 2009'!AJ62),FALSE)+VLOOKUP(A18,'[3]Data 2009'!$A$3:$BO$79,COLUMN('[3]Data 2009'!AK62),FALSE)+VLOOKUP(A18,'[3]Data 2009'!$A$3:$BO$79,COLUMN('[3]Data 2009'!AL62),FALSE)+VLOOKUP(A18,'[3]Data 2009'!$A$3:$BO$79,COLUMN('[3]Data 2009'!BH62),FALSE)+VLOOKUP(A18,'[3]Data 2009'!$A$3:$BO$79,COLUMN('[3]Data 2009'!BI62),FALSE)+VLOOKUP(A18,'[3]Data 2009'!$A$3:$BO$79,COLUMN('[3]Data 2009'!BL62),FALSE)</f>
        <v>207572</v>
      </c>
      <c r="H18" s="6">
        <f>VLOOKUP(A18,'[3]Data 2009'!$A$3:$BO$79,COLUMN('[3]Data 2009'!N62),FALSE)+VLOOKUP(A18,'[3]Data 2009'!$A$3:$BO$79,COLUMN('[3]Data 2009'!P62),FALSE)+VLOOKUP(A18,'[3]Data 2009'!$A$3:$BO$79,COLUMN('[3]Data 2009'!Q62),FALSE)</f>
        <v>39338</v>
      </c>
      <c r="I18" s="6">
        <f>VLOOKUP(A18,'[3]Data 2009'!$A$3:$BO$79,COLUMN('[3]Data 2009'!J29),FALSE)+VLOOKUP(A18,'[3]Data 2009'!$A$3:$BO$79,COLUMN('[3]Data 2009'!R29),FALSE)+VLOOKUP(A18,'[3]Data 2009'!$A$3:$BO$79,COLUMN('[3]Data 2009'!S29),FALSE)+VLOOKUP(A18,'[3]Data 2009'!$A$3:$BO$79,COLUMN('[3]Data 2009'!Z29),FALSE)+VLOOKUP(A18,'[3]Data 2009'!$A$3:$BO$79,COLUMN('[3]Data 2009'!AA29),FALSE)+VLOOKUP(A18,'[3]Data 2009'!$A$3:$BO$79,COLUMN('[3]Data 2009'!AD29),FALSE)+VLOOKUP(A18,'[3]Data 2009'!$A$3:$BO$79,COLUMN('[3]Data 2009'!AE29),FALSE)+VLOOKUP(A18,'[3]Data 2009'!$A$3:$BO$79,COLUMN('[3]Data 2009'!AF29),FALSE)+VLOOKUP(A18,'[3]Data 2009'!$A$3:$BO$79,COLUMN('[3]Data 2009'!AW29),FALSE)+VLOOKUP(A18,'[3]Data 2009'!$A$3:$BO$79,COLUMN('[3]Data 2009'!BK29),FALSE)</f>
        <v>83624</v>
      </c>
      <c r="J18" s="6">
        <f>VLOOKUP(A18,'[3]Data 2009'!$A$3:$BO$79,COLUMN('[3]Data 2009'!F29),FALSE)+VLOOKUP(A18,'[3]Data 2009'!$A$3:$BO$79,COLUMN('[3]Data 2009'!AR29),FALSE)+VLOOKUP(A18,'[3]Data 2009'!$A$3:$BO$79,COLUMN('[3]Data 2009'!AU29),FALSE)</f>
        <v>35552</v>
      </c>
      <c r="K18" s="6">
        <f>VLOOKUP(A18,'[3]Data 2009'!$A$3:$BO$79,COLUMN('[3]Data 2009'!G29),FALSE)+VLOOKUP(A18,'[3]Data 2009'!$A$3:$BO$79,COLUMN('[3]Data 2009'!AO29),FALSE)+VLOOKUP(A18,'[3]Data 2009'!$A$3:$BO$79,COLUMN('[3]Data 2009'!AV29),FALSE)+VLOOKUP(A18,'[3]Data 2009'!$A$3:$BO$79,COLUMN('[3]Data 2009'!BO29),FALSE)+VLOOKUP(A18,'[3]Data 2009'!$A$3:$BO$79,COLUMN('[3]Data 2009'!AP29),FALSE)</f>
        <v>0</v>
      </c>
      <c r="L18" s="6">
        <f>VLOOKUP(A18,'[3]Data 2009'!$A$3:$BO$79,COLUMN('[3]Data 2009'!L29),FALSE)+VLOOKUP(A18,'[3]Data 2009'!$A$3:$BO$79,COLUMN('[3]Data 2009'!AB29),FALSE)+VLOOKUP(A18,'[3]Data 2009'!$A$3:$BO$79,COLUMN('[3]Data 2009'!AC29),FALSE)+VLOOKUP(A18,'[3]Data 2009'!$A$3:$BO$79,COLUMN('[3]Data 2009'!BM29),FALSE)+VLOOKUP(A18,'[3]Data 2009'!$A$3:$BO$79,COLUMN('[3]Data 2009'!K29),FALSE)</f>
        <v>21196</v>
      </c>
      <c r="M18" s="6">
        <f>VLOOKUP(A18,'[3]Data 2009'!$A$3:$BO$79,COLUMN('[3]Data 2009'!AG29),FALSE)+VLOOKUP(A18,'[3]Data 2009'!$A$3:$BO$79,COLUMN('[3]Data 2009'!AM29),FALSE)+VLOOKUP(A18,'[3]Data 2009'!$A$3:$BO$79,COLUMN('[3]Data 2009'!AN29),FALSE)+VLOOKUP(A18,'[3]Data 2009'!$A$3:$BO$79,COLUMN('[3]Data 2009'!AT29),FALSE)</f>
        <v>280803</v>
      </c>
      <c r="N18" s="6">
        <f>VLOOKUP(A18,'[3]Data 2009'!$A$3:$BO$79,COLUMN('[3]Data 2009'!O29),FALSE)+VLOOKUP(A18,'[3]Data 2009'!$A$3:$BO$79,COLUMN('[3]Data 2009'!AQ29),FALSE)</f>
        <v>37182</v>
      </c>
      <c r="O18" s="6">
        <f>VLOOKUP(A18,'[3]Data 2009'!$A$3:$BR$79,COLUMN('[3]Data 2009'!BR29),FALSE)</f>
        <v>30250</v>
      </c>
      <c r="P18" s="21">
        <f t="shared" si="0"/>
        <v>2085907</v>
      </c>
      <c r="R18" s="6">
        <f t="shared" si="1"/>
        <v>2208.9797979797981</v>
      </c>
      <c r="S18" s="6">
        <f t="shared" si="2"/>
        <v>11297.020202020201</v>
      </c>
      <c r="T18" s="6">
        <f t="shared" si="3"/>
        <v>2096.6868686868688</v>
      </c>
      <c r="U18" s="6">
        <f t="shared" si="4"/>
        <v>2096.6868686868688</v>
      </c>
      <c r="V18" s="6">
        <f t="shared" si="5"/>
        <v>397.35353535353534</v>
      </c>
      <c r="W18" s="6">
        <f t="shared" si="6"/>
        <v>844.68686868686871</v>
      </c>
      <c r="X18" s="6">
        <f t="shared" si="7"/>
        <v>359.11111111111109</v>
      </c>
      <c r="Y18" s="6">
        <f t="shared" si="8"/>
        <v>0</v>
      </c>
      <c r="Z18" s="6">
        <f t="shared" si="9"/>
        <v>214.1010101010101</v>
      </c>
      <c r="AA18" s="6">
        <f t="shared" si="10"/>
        <v>2836.3939393939395</v>
      </c>
      <c r="AB18" s="6">
        <f t="shared" si="11"/>
        <v>375.57575757575756</v>
      </c>
      <c r="AC18" s="6">
        <f t="shared" si="12"/>
        <v>305.55555555555554</v>
      </c>
    </row>
    <row r="19" spans="1:29">
      <c r="A19" s="25" t="s">
        <v>91</v>
      </c>
      <c r="B19" s="18">
        <v>3</v>
      </c>
      <c r="C19" s="22">
        <f>VLOOKUP(A19,[3]Enrollment!$B$3:$C$80,2,FALSE)</f>
        <v>186</v>
      </c>
      <c r="D19" s="6">
        <f>SUM(VLOOKUP(A19,'[3]Data 2009'!$A$3:$BO$79,5,FALSE)+VLOOKUP(A19,'[3]Data 2009'!$A$3:$BO$79,13,FALSE)+VLOOKUP(A19,'[3]Data 2009'!$A$3:$BO$79,COLUMN('[3]Data 2009'!$BC$2:$BC$79),FALSE)+VLOOKUP(A19,'[3]Data 2009'!$A$3:$BO$79,COLUMN('[3]Data 2009'!$BD$3),FALSE)+VLOOKUP(A19,'[3]Data 2009'!$A$3:$BO$79,COLUMN('[3]Data 2009'!$BE$3),FALSE)+VLOOKUP(A19,'[3]Data 2009'!$A$3:$BO$79,COLUMN('[3]Data 2009'!$BF$3),FALSE)+VLOOKUP(A19,'[3]Data 2009'!$A$3:$BO$79,COLUMN('[3]Data 2009'!$BN$3),FALSE))</f>
        <v>194040</v>
      </c>
      <c r="E19" s="6">
        <f>(VLOOKUP(A19,'[3]Data 2009'!$A$3:$BO$79,COLUMN('[3]Data 2009'!$D$1),FALSE)+VLOOKUP(A19,'[3]Data 2009'!$A$3:$BO$79,COLUMN('[3]Data 2009'!$I$3),FALSE)+VLOOKUP(A19,'[3]Data 2009'!$A$3:$BO$79,COLUMN('[3]Data 2009'!$T$3),FALSE)+VLOOKUP(A19,'[3]Data 2009'!$A$3:$BO$79,COLUMN('[3]Data 2009'!$AS$3),FALSE)+VLOOKUP(A19,'[3]Data 2009'!$A$3:$BO$79,COLUMN('[3]Data 2009'!$AY$3),FALSE)+VLOOKUP(A19,'[3]Data 2009'!$A$3:$BO$79,COLUMN('[3]Data 2009'!$BB$3),FALSE)+VLOOKUP(A19,'[3]Data 2009'!$A$3:$BO$79,COLUMN('[3]Data 2009'!$BG$3),FALSE))</f>
        <v>1197477</v>
      </c>
      <c r="F19" s="6">
        <f>VLOOKUP(A19,'[3]Data 2009'!$A$3:$BO$79,COLUMN('[3]Data 2009'!H30),FALSE)+VLOOKUP(A19,'[3]Data 2009'!$A$3:$BO$79,COLUMN('[3]Data 2009'!V30),FALSE)+VLOOKUP(A19,'[3]Data 2009'!$A$3:$BO$79,COLUMN('[3]Data 2009'!W30),FALSE)+VLOOKUP(A19,'[3]Data 2009'!$A$3:$BO$79,COLUMN('[3]Data 2009'!X30),FALSE)+VLOOKUP(A19,'[3]Data 2009'!$A$3:$BO$79,COLUMN('[3]Data 2009'!Y30),FALSE)+VLOOKUP(A19,'[3]Data 2009'!$A$3:$BO$79,COLUMN('[3]Data 2009'!AT30),FALSE)+VLOOKUP(A19,'[3]Data 2009'!$A$3:$BO$79,COLUMN('[3]Data 2009'!AX30),FALSE)+VLOOKUP(A19,'[3]Data 2009'!$A$3:$BO$79,COLUMN('[3]Data 2009'!AZ30),FALSE)+VLOOKUP(A19,'[3]Data 2009'!$A$3:$BO$79,COLUMN('[3]Data 2009'!BA30),FALSE)+VLOOKUP(A19,'[3]Data 2009'!$A$3:$BO$79,COLUMN('[3]Data 2009'!BJ30))</f>
        <v>2633</v>
      </c>
      <c r="G19" s="6">
        <f>VLOOKUP(A19,'[3]Data 2009'!$A$3:$BO$79,COLUMN('[3]Data 2009'!U63),FALSE)+VLOOKUP(A19,'[3]Data 2009'!$A$3:$BO$79,COLUMN('[3]Data 2009'!AH63),FALSE)+VLOOKUP(A19,'[3]Data 2009'!$A$3:$BO$79,COLUMN('[3]Data 2009'!AI63),FALSE)+VLOOKUP(A19,'[3]Data 2009'!$A$3:$BO$79,COLUMN('[3]Data 2009'!AJ63),FALSE)+VLOOKUP(A19,'[3]Data 2009'!$A$3:$BO$79,COLUMN('[3]Data 2009'!AK63),FALSE)+VLOOKUP(A19,'[3]Data 2009'!$A$3:$BO$79,COLUMN('[3]Data 2009'!AL63),FALSE)+VLOOKUP(A19,'[3]Data 2009'!$A$3:$BO$79,COLUMN('[3]Data 2009'!BH63),FALSE)+VLOOKUP(A19,'[3]Data 2009'!$A$3:$BO$79,COLUMN('[3]Data 2009'!BI63),FALSE)+VLOOKUP(A19,'[3]Data 2009'!$A$3:$BO$79,COLUMN('[3]Data 2009'!BL63),FALSE)</f>
        <v>367697</v>
      </c>
      <c r="H19" s="6">
        <f>VLOOKUP(A19,'[3]Data 2009'!$A$3:$BO$79,COLUMN('[3]Data 2009'!N63),FALSE)+VLOOKUP(A19,'[3]Data 2009'!$A$3:$BO$79,COLUMN('[3]Data 2009'!P63),FALSE)+VLOOKUP(A19,'[3]Data 2009'!$A$3:$BO$79,COLUMN('[3]Data 2009'!Q63),FALSE)</f>
        <v>69938</v>
      </c>
      <c r="I19" s="6">
        <f>VLOOKUP(A19,'[3]Data 2009'!$A$3:$BO$79,COLUMN('[3]Data 2009'!J30),FALSE)+VLOOKUP(A19,'[3]Data 2009'!$A$3:$BO$79,COLUMN('[3]Data 2009'!R30),FALSE)+VLOOKUP(A19,'[3]Data 2009'!$A$3:$BO$79,COLUMN('[3]Data 2009'!S30),FALSE)+VLOOKUP(A19,'[3]Data 2009'!$A$3:$BO$79,COLUMN('[3]Data 2009'!Z30),FALSE)+VLOOKUP(A19,'[3]Data 2009'!$A$3:$BO$79,COLUMN('[3]Data 2009'!AA30),FALSE)+VLOOKUP(A19,'[3]Data 2009'!$A$3:$BO$79,COLUMN('[3]Data 2009'!AD30),FALSE)+VLOOKUP(A19,'[3]Data 2009'!$A$3:$BO$79,COLUMN('[3]Data 2009'!AE30),FALSE)+VLOOKUP(A19,'[3]Data 2009'!$A$3:$BO$79,COLUMN('[3]Data 2009'!AF30),FALSE)+VLOOKUP(A19,'[3]Data 2009'!$A$3:$BO$79,COLUMN('[3]Data 2009'!AW30),FALSE)+VLOOKUP(A19,'[3]Data 2009'!$A$3:$BO$79,COLUMN('[3]Data 2009'!BK30),FALSE)</f>
        <v>10540</v>
      </c>
      <c r="J19" s="6">
        <f>VLOOKUP(A19,'[3]Data 2009'!$A$3:$BO$79,COLUMN('[3]Data 2009'!F30),FALSE)+VLOOKUP(A19,'[3]Data 2009'!$A$3:$BO$79,COLUMN('[3]Data 2009'!AR30),FALSE)+VLOOKUP(A19,'[3]Data 2009'!$A$3:$BO$79,COLUMN('[3]Data 2009'!AU30),FALSE)</f>
        <v>54365</v>
      </c>
      <c r="K19" s="6">
        <f>VLOOKUP(A19,'[3]Data 2009'!$A$3:$BO$79,COLUMN('[3]Data 2009'!G30),FALSE)+VLOOKUP(A19,'[3]Data 2009'!$A$3:$BO$79,COLUMN('[3]Data 2009'!AO30),FALSE)+VLOOKUP(A19,'[3]Data 2009'!$A$3:$BO$79,COLUMN('[3]Data 2009'!AV30),FALSE)+VLOOKUP(A19,'[3]Data 2009'!$A$3:$BO$79,COLUMN('[3]Data 2009'!BO30),FALSE)+VLOOKUP(A19,'[3]Data 2009'!$A$3:$BO$79,COLUMN('[3]Data 2009'!AP30),FALSE)</f>
        <v>124008</v>
      </c>
      <c r="L19" s="6">
        <f>VLOOKUP(A19,'[3]Data 2009'!$A$3:$BO$79,COLUMN('[3]Data 2009'!L30),FALSE)+VLOOKUP(A19,'[3]Data 2009'!$A$3:$BO$79,COLUMN('[3]Data 2009'!AB30),FALSE)+VLOOKUP(A19,'[3]Data 2009'!$A$3:$BO$79,COLUMN('[3]Data 2009'!AC30),FALSE)+VLOOKUP(A19,'[3]Data 2009'!$A$3:$BO$79,COLUMN('[3]Data 2009'!BM30),FALSE)+VLOOKUP(A19,'[3]Data 2009'!$A$3:$BO$79,COLUMN('[3]Data 2009'!K30),FALSE)</f>
        <v>18750</v>
      </c>
      <c r="M19" s="6">
        <f>VLOOKUP(A19,'[3]Data 2009'!$A$3:$BO$79,COLUMN('[3]Data 2009'!AG30),FALSE)+VLOOKUP(A19,'[3]Data 2009'!$A$3:$BO$79,COLUMN('[3]Data 2009'!AM30),FALSE)+VLOOKUP(A19,'[3]Data 2009'!$A$3:$BO$79,COLUMN('[3]Data 2009'!AN30),FALSE)+VLOOKUP(A19,'[3]Data 2009'!$A$3:$BO$79,COLUMN('[3]Data 2009'!AT30),FALSE)</f>
        <v>0</v>
      </c>
      <c r="N19" s="6">
        <f>VLOOKUP(A19,'[3]Data 2009'!$A$3:$BO$79,COLUMN('[3]Data 2009'!O30),FALSE)+VLOOKUP(A19,'[3]Data 2009'!$A$3:$BO$79,COLUMN('[3]Data 2009'!AQ30),FALSE)</f>
        <v>7933</v>
      </c>
      <c r="O19" s="6">
        <f>VLOOKUP(A19,'[3]Data 2009'!$A$3:$BR$79,COLUMN('[3]Data 2009'!BR30),FALSE)</f>
        <v>18999</v>
      </c>
      <c r="P19" s="21">
        <f t="shared" si="0"/>
        <v>2066380</v>
      </c>
      <c r="R19" s="6">
        <f t="shared" si="1"/>
        <v>1043.2258064516129</v>
      </c>
      <c r="S19" s="6">
        <f t="shared" si="2"/>
        <v>6438.0483870967746</v>
      </c>
      <c r="T19" s="6">
        <f t="shared" si="3"/>
        <v>1976.8655913978494</v>
      </c>
      <c r="U19" s="6">
        <f t="shared" si="4"/>
        <v>1976.8655913978494</v>
      </c>
      <c r="V19" s="6">
        <f t="shared" si="5"/>
        <v>376.01075268817203</v>
      </c>
      <c r="W19" s="6">
        <f t="shared" si="6"/>
        <v>56.666666666666664</v>
      </c>
      <c r="X19" s="6">
        <f t="shared" si="7"/>
        <v>292.28494623655916</v>
      </c>
      <c r="Y19" s="6">
        <f t="shared" si="8"/>
        <v>666.70967741935488</v>
      </c>
      <c r="Z19" s="6">
        <f t="shared" si="9"/>
        <v>100.80645161290323</v>
      </c>
      <c r="AA19" s="6">
        <f t="shared" si="10"/>
        <v>0</v>
      </c>
      <c r="AB19" s="6">
        <f t="shared" si="11"/>
        <v>42.6505376344086</v>
      </c>
      <c r="AC19" s="6">
        <f t="shared" si="12"/>
        <v>102.14516129032258</v>
      </c>
    </row>
    <row r="20" spans="1:29">
      <c r="A20" s="25" t="s">
        <v>92</v>
      </c>
      <c r="B20" s="18">
        <v>5</v>
      </c>
      <c r="C20" s="22">
        <f>VLOOKUP(A20,[3]Enrollment!$B$3:$C$80,2,FALSE)</f>
        <v>290</v>
      </c>
      <c r="D20" s="6">
        <f>SUM(VLOOKUP(A20,'[3]Data 2009'!$A$3:$BO$79,5,FALSE)+VLOOKUP(A20,'[3]Data 2009'!$A$3:$BO$79,13,FALSE)+VLOOKUP(A20,'[3]Data 2009'!$A$3:$BO$79,COLUMN('[3]Data 2009'!$BC$2:$BC$79),FALSE)+VLOOKUP(A20,'[3]Data 2009'!$A$3:$BO$79,COLUMN('[3]Data 2009'!$BD$3),FALSE)+VLOOKUP(A20,'[3]Data 2009'!$A$3:$BO$79,COLUMN('[3]Data 2009'!$BE$3),FALSE)+VLOOKUP(A20,'[3]Data 2009'!$A$3:$BO$79,COLUMN('[3]Data 2009'!$BF$3),FALSE)+VLOOKUP(A20,'[3]Data 2009'!$A$3:$BO$79,COLUMN('[3]Data 2009'!$BN$3),FALSE))</f>
        <v>698931</v>
      </c>
      <c r="E20" s="6">
        <f>(VLOOKUP(A20,'[3]Data 2009'!$A$3:$BO$79,COLUMN('[3]Data 2009'!$D$1),FALSE)+VLOOKUP(A20,'[3]Data 2009'!$A$3:$BO$79,COLUMN('[3]Data 2009'!$I$3),FALSE)+VLOOKUP(A20,'[3]Data 2009'!$A$3:$BO$79,COLUMN('[3]Data 2009'!$T$3),FALSE)+VLOOKUP(A20,'[3]Data 2009'!$A$3:$BO$79,COLUMN('[3]Data 2009'!$AS$3),FALSE)+VLOOKUP(A20,'[3]Data 2009'!$A$3:$BO$79,COLUMN('[3]Data 2009'!$AY$3),FALSE)+VLOOKUP(A20,'[3]Data 2009'!$A$3:$BO$79,COLUMN('[3]Data 2009'!$BB$3),FALSE)+VLOOKUP(A20,'[3]Data 2009'!$A$3:$BO$79,COLUMN('[3]Data 2009'!$BG$3),FALSE))</f>
        <v>3106758</v>
      </c>
      <c r="F20" s="6">
        <f>VLOOKUP(A20,'[3]Data 2009'!$A$3:$BO$79,COLUMN('[3]Data 2009'!H31),FALSE)+VLOOKUP(A20,'[3]Data 2009'!$A$3:$BO$79,COLUMN('[3]Data 2009'!V31),FALSE)+VLOOKUP(A20,'[3]Data 2009'!$A$3:$BO$79,COLUMN('[3]Data 2009'!W31),FALSE)+VLOOKUP(A20,'[3]Data 2009'!$A$3:$BO$79,COLUMN('[3]Data 2009'!X31),FALSE)+VLOOKUP(A20,'[3]Data 2009'!$A$3:$BO$79,COLUMN('[3]Data 2009'!Y31),FALSE)+VLOOKUP(A20,'[3]Data 2009'!$A$3:$BO$79,COLUMN('[3]Data 2009'!AT31),FALSE)+VLOOKUP(A20,'[3]Data 2009'!$A$3:$BO$79,COLUMN('[3]Data 2009'!AX31),FALSE)+VLOOKUP(A20,'[3]Data 2009'!$A$3:$BO$79,COLUMN('[3]Data 2009'!AZ31),FALSE)+VLOOKUP(A20,'[3]Data 2009'!$A$3:$BO$79,COLUMN('[3]Data 2009'!BA31),FALSE)+VLOOKUP(A20,'[3]Data 2009'!$A$3:$BO$79,COLUMN('[3]Data 2009'!BJ31))</f>
        <v>181012</v>
      </c>
      <c r="G20" s="6">
        <f>VLOOKUP(A20,'[3]Data 2009'!$A$3:$BO$79,COLUMN('[3]Data 2009'!U64),FALSE)+VLOOKUP(A20,'[3]Data 2009'!$A$3:$BO$79,COLUMN('[3]Data 2009'!AH64),FALSE)+VLOOKUP(A20,'[3]Data 2009'!$A$3:$BO$79,COLUMN('[3]Data 2009'!AI64),FALSE)+VLOOKUP(A20,'[3]Data 2009'!$A$3:$BO$79,COLUMN('[3]Data 2009'!AJ64),FALSE)+VLOOKUP(A20,'[3]Data 2009'!$A$3:$BO$79,COLUMN('[3]Data 2009'!AK64),FALSE)+VLOOKUP(A20,'[3]Data 2009'!$A$3:$BO$79,COLUMN('[3]Data 2009'!AL64),FALSE)+VLOOKUP(A20,'[3]Data 2009'!$A$3:$BO$79,COLUMN('[3]Data 2009'!BH64),FALSE)+VLOOKUP(A20,'[3]Data 2009'!$A$3:$BO$79,COLUMN('[3]Data 2009'!BI64),FALSE)+VLOOKUP(A20,'[3]Data 2009'!$A$3:$BO$79,COLUMN('[3]Data 2009'!BL64),FALSE)</f>
        <v>303063</v>
      </c>
      <c r="H20" s="6">
        <f>VLOOKUP(A20,'[3]Data 2009'!$A$3:$BO$79,COLUMN('[3]Data 2009'!N64),FALSE)+VLOOKUP(A20,'[3]Data 2009'!$A$3:$BO$79,COLUMN('[3]Data 2009'!P64),FALSE)+VLOOKUP(A20,'[3]Data 2009'!$A$3:$BO$79,COLUMN('[3]Data 2009'!Q64),FALSE)</f>
        <v>54273</v>
      </c>
      <c r="I20" s="6">
        <f>VLOOKUP(A20,'[3]Data 2009'!$A$3:$BO$79,COLUMN('[3]Data 2009'!J31),FALSE)+VLOOKUP(A20,'[3]Data 2009'!$A$3:$BO$79,COLUMN('[3]Data 2009'!R31),FALSE)+VLOOKUP(A20,'[3]Data 2009'!$A$3:$BO$79,COLUMN('[3]Data 2009'!S31),FALSE)+VLOOKUP(A20,'[3]Data 2009'!$A$3:$BO$79,COLUMN('[3]Data 2009'!Z31),FALSE)+VLOOKUP(A20,'[3]Data 2009'!$A$3:$BO$79,COLUMN('[3]Data 2009'!AA31),FALSE)+VLOOKUP(A20,'[3]Data 2009'!$A$3:$BO$79,COLUMN('[3]Data 2009'!AD31),FALSE)+VLOOKUP(A20,'[3]Data 2009'!$A$3:$BO$79,COLUMN('[3]Data 2009'!AE31),FALSE)+VLOOKUP(A20,'[3]Data 2009'!$A$3:$BO$79,COLUMN('[3]Data 2009'!AF31),FALSE)+VLOOKUP(A20,'[3]Data 2009'!$A$3:$BO$79,COLUMN('[3]Data 2009'!AW31),FALSE)+VLOOKUP(A20,'[3]Data 2009'!$A$3:$BO$79,COLUMN('[3]Data 2009'!BK31),FALSE)</f>
        <v>89891</v>
      </c>
      <c r="J20" s="6">
        <f>VLOOKUP(A20,'[3]Data 2009'!$A$3:$BO$79,COLUMN('[3]Data 2009'!F31),FALSE)+VLOOKUP(A20,'[3]Data 2009'!$A$3:$BO$79,COLUMN('[3]Data 2009'!AR31),FALSE)+VLOOKUP(A20,'[3]Data 2009'!$A$3:$BO$79,COLUMN('[3]Data 2009'!AU31),FALSE)</f>
        <v>0</v>
      </c>
      <c r="K20" s="6">
        <f>VLOOKUP(A20,'[3]Data 2009'!$A$3:$BO$79,COLUMN('[3]Data 2009'!G31),FALSE)+VLOOKUP(A20,'[3]Data 2009'!$A$3:$BO$79,COLUMN('[3]Data 2009'!AO31),FALSE)+VLOOKUP(A20,'[3]Data 2009'!$A$3:$BO$79,COLUMN('[3]Data 2009'!AV31),FALSE)+VLOOKUP(A20,'[3]Data 2009'!$A$3:$BO$79,COLUMN('[3]Data 2009'!BO31),FALSE)+VLOOKUP(A20,'[3]Data 2009'!$A$3:$BO$79,COLUMN('[3]Data 2009'!AP31),FALSE)</f>
        <v>0</v>
      </c>
      <c r="L20" s="6">
        <f>VLOOKUP(A20,'[3]Data 2009'!$A$3:$BO$79,COLUMN('[3]Data 2009'!L31),FALSE)+VLOOKUP(A20,'[3]Data 2009'!$A$3:$BO$79,COLUMN('[3]Data 2009'!AB31),FALSE)+VLOOKUP(A20,'[3]Data 2009'!$A$3:$BO$79,COLUMN('[3]Data 2009'!AC31),FALSE)+VLOOKUP(A20,'[3]Data 2009'!$A$3:$BO$79,COLUMN('[3]Data 2009'!BM31),FALSE)+VLOOKUP(A20,'[3]Data 2009'!$A$3:$BO$79,COLUMN('[3]Data 2009'!K31),FALSE)</f>
        <v>23635</v>
      </c>
      <c r="M20" s="6">
        <f>VLOOKUP(A20,'[3]Data 2009'!$A$3:$BO$79,COLUMN('[3]Data 2009'!AG31),FALSE)+VLOOKUP(A20,'[3]Data 2009'!$A$3:$BO$79,COLUMN('[3]Data 2009'!AM31),FALSE)+VLOOKUP(A20,'[3]Data 2009'!$A$3:$BO$79,COLUMN('[3]Data 2009'!AN31),FALSE)+VLOOKUP(A20,'[3]Data 2009'!$A$3:$BO$79,COLUMN('[3]Data 2009'!AT31),FALSE)</f>
        <v>0</v>
      </c>
      <c r="N20" s="6">
        <f>VLOOKUP(A20,'[3]Data 2009'!$A$3:$BO$79,COLUMN('[3]Data 2009'!O31),FALSE)+VLOOKUP(A20,'[3]Data 2009'!$A$3:$BO$79,COLUMN('[3]Data 2009'!AQ31),FALSE)</f>
        <v>30580</v>
      </c>
      <c r="O20" s="6">
        <f>VLOOKUP(A20,'[3]Data 2009'!$A$3:$BR$79,COLUMN('[3]Data 2009'!BR31),FALSE)</f>
        <v>88705</v>
      </c>
      <c r="P20" s="21">
        <f t="shared" si="0"/>
        <v>4576848</v>
      </c>
      <c r="R20" s="6">
        <f t="shared" si="1"/>
        <v>2410.1068965517243</v>
      </c>
      <c r="S20" s="6">
        <f t="shared" si="2"/>
        <v>10712.958620689655</v>
      </c>
      <c r="T20" s="6">
        <f t="shared" si="3"/>
        <v>1045.0448275862068</v>
      </c>
      <c r="U20" s="6">
        <f t="shared" si="4"/>
        <v>1045.0448275862068</v>
      </c>
      <c r="V20" s="6">
        <f t="shared" si="5"/>
        <v>187.14827586206897</v>
      </c>
      <c r="W20" s="6">
        <f t="shared" si="6"/>
        <v>309.96896551724137</v>
      </c>
      <c r="X20" s="6">
        <f t="shared" si="7"/>
        <v>0</v>
      </c>
      <c r="Y20" s="6">
        <f t="shared" si="8"/>
        <v>0</v>
      </c>
      <c r="Z20" s="6">
        <f t="shared" si="9"/>
        <v>81.5</v>
      </c>
      <c r="AA20" s="6">
        <f t="shared" si="10"/>
        <v>0</v>
      </c>
      <c r="AB20" s="6">
        <f t="shared" si="11"/>
        <v>105.44827586206897</v>
      </c>
      <c r="AC20" s="6">
        <f t="shared" si="12"/>
        <v>305.87931034482756</v>
      </c>
    </row>
    <row r="21" spans="1:29">
      <c r="A21" s="18" t="s">
        <v>93</v>
      </c>
      <c r="B21" s="18">
        <v>7</v>
      </c>
      <c r="C21" s="22">
        <f>VLOOKUP(A21,[3]Enrollment!$B$3:$C$80,2,FALSE)</f>
        <v>436</v>
      </c>
      <c r="D21" s="6">
        <f>SUM(VLOOKUP(A21,'[3]Data 2009'!$A$3:$BO$79,5,FALSE)+VLOOKUP(A21,'[3]Data 2009'!$A$3:$BO$79,13,FALSE)+VLOOKUP(A21,'[3]Data 2009'!$A$3:$BO$79,COLUMN('[3]Data 2009'!$BC$2:$BC$79),FALSE)+VLOOKUP(A21,'[3]Data 2009'!$A$3:$BO$79,COLUMN('[3]Data 2009'!$BD$3),FALSE)+VLOOKUP(A21,'[3]Data 2009'!$A$3:$BO$79,COLUMN('[3]Data 2009'!$BE$3),FALSE)+VLOOKUP(A21,'[3]Data 2009'!$A$3:$BO$79,COLUMN('[3]Data 2009'!$BF$3),FALSE)+VLOOKUP(A21,'[3]Data 2009'!$A$3:$BO$79,COLUMN('[3]Data 2009'!$BN$3),FALSE))</f>
        <v>296188</v>
      </c>
      <c r="E21" s="6">
        <f>(VLOOKUP(A21,'[3]Data 2009'!$A$3:$BO$79,COLUMN('[3]Data 2009'!$D$1),FALSE)+VLOOKUP(A21,'[3]Data 2009'!$A$3:$BO$79,COLUMN('[3]Data 2009'!$I$3),FALSE)+VLOOKUP(A21,'[3]Data 2009'!$A$3:$BO$79,COLUMN('[3]Data 2009'!$T$3),FALSE)+VLOOKUP(A21,'[3]Data 2009'!$A$3:$BO$79,COLUMN('[3]Data 2009'!$AS$3),FALSE)+VLOOKUP(A21,'[3]Data 2009'!$A$3:$BO$79,COLUMN('[3]Data 2009'!$AY$3),FALSE)+VLOOKUP(A21,'[3]Data 2009'!$A$3:$BO$79,COLUMN('[3]Data 2009'!$BB$3),FALSE)+VLOOKUP(A21,'[3]Data 2009'!$A$3:$BO$79,COLUMN('[3]Data 2009'!$BG$3),FALSE))</f>
        <v>4748635</v>
      </c>
      <c r="F21" s="6">
        <f>VLOOKUP(A21,'[3]Data 2009'!$A$3:$BO$79,COLUMN('[3]Data 2009'!H32),FALSE)+VLOOKUP(A21,'[3]Data 2009'!$A$3:$BO$79,COLUMN('[3]Data 2009'!V32),FALSE)+VLOOKUP(A21,'[3]Data 2009'!$A$3:$BO$79,COLUMN('[3]Data 2009'!W32),FALSE)+VLOOKUP(A21,'[3]Data 2009'!$A$3:$BO$79,COLUMN('[3]Data 2009'!X32),FALSE)+VLOOKUP(A21,'[3]Data 2009'!$A$3:$BO$79,COLUMN('[3]Data 2009'!Y32),FALSE)+VLOOKUP(A21,'[3]Data 2009'!$A$3:$BO$79,COLUMN('[3]Data 2009'!AT32),FALSE)+VLOOKUP(A21,'[3]Data 2009'!$A$3:$BO$79,COLUMN('[3]Data 2009'!AX32),FALSE)+VLOOKUP(A21,'[3]Data 2009'!$A$3:$BO$79,COLUMN('[3]Data 2009'!AZ32),FALSE)+VLOOKUP(A21,'[3]Data 2009'!$A$3:$BO$79,COLUMN('[3]Data 2009'!BA32),FALSE)+VLOOKUP(A21,'[3]Data 2009'!$A$3:$BO$79,COLUMN('[3]Data 2009'!BJ32))</f>
        <v>51239</v>
      </c>
      <c r="G21" s="6">
        <f>VLOOKUP(A21,'[3]Data 2009'!$A$3:$BO$79,COLUMN('[3]Data 2009'!U65),FALSE)+VLOOKUP(A21,'[3]Data 2009'!$A$3:$BO$79,COLUMN('[3]Data 2009'!AH65),FALSE)+VLOOKUP(A21,'[3]Data 2009'!$A$3:$BO$79,COLUMN('[3]Data 2009'!AI65),FALSE)+VLOOKUP(A21,'[3]Data 2009'!$A$3:$BO$79,COLUMN('[3]Data 2009'!AJ65),FALSE)+VLOOKUP(A21,'[3]Data 2009'!$A$3:$BO$79,COLUMN('[3]Data 2009'!AK65),FALSE)+VLOOKUP(A21,'[3]Data 2009'!$A$3:$BO$79,COLUMN('[3]Data 2009'!AL65),FALSE)+VLOOKUP(A21,'[3]Data 2009'!$A$3:$BO$79,COLUMN('[3]Data 2009'!BH65),FALSE)+VLOOKUP(A21,'[3]Data 2009'!$A$3:$BO$79,COLUMN('[3]Data 2009'!BI65),FALSE)+VLOOKUP(A21,'[3]Data 2009'!$A$3:$BO$79,COLUMN('[3]Data 2009'!BL65),FALSE)</f>
        <v>174419</v>
      </c>
      <c r="H21" s="6">
        <f>VLOOKUP(A21,'[3]Data 2009'!$A$3:$BO$79,COLUMN('[3]Data 2009'!N65),FALSE)+VLOOKUP(A21,'[3]Data 2009'!$A$3:$BO$79,COLUMN('[3]Data 2009'!P65),FALSE)+VLOOKUP(A21,'[3]Data 2009'!$A$3:$BO$79,COLUMN('[3]Data 2009'!Q65),FALSE)</f>
        <v>87655</v>
      </c>
      <c r="I21" s="6">
        <f>VLOOKUP(A21,'[3]Data 2009'!$A$3:$BO$79,COLUMN('[3]Data 2009'!J32),FALSE)+VLOOKUP(A21,'[3]Data 2009'!$A$3:$BO$79,COLUMN('[3]Data 2009'!R32),FALSE)+VLOOKUP(A21,'[3]Data 2009'!$A$3:$BO$79,COLUMN('[3]Data 2009'!S32),FALSE)+VLOOKUP(A21,'[3]Data 2009'!$A$3:$BO$79,COLUMN('[3]Data 2009'!Z32),FALSE)+VLOOKUP(A21,'[3]Data 2009'!$A$3:$BO$79,COLUMN('[3]Data 2009'!AA32),FALSE)+VLOOKUP(A21,'[3]Data 2009'!$A$3:$BO$79,COLUMN('[3]Data 2009'!AD32),FALSE)+VLOOKUP(A21,'[3]Data 2009'!$A$3:$BO$79,COLUMN('[3]Data 2009'!AE32),FALSE)+VLOOKUP(A21,'[3]Data 2009'!$A$3:$BO$79,COLUMN('[3]Data 2009'!AF32),FALSE)+VLOOKUP(A21,'[3]Data 2009'!$A$3:$BO$79,COLUMN('[3]Data 2009'!AW32),FALSE)+VLOOKUP(A21,'[3]Data 2009'!$A$3:$BO$79,COLUMN('[3]Data 2009'!BK32),FALSE)</f>
        <v>72027</v>
      </c>
      <c r="J21" s="6">
        <f>VLOOKUP(A21,'[3]Data 2009'!$A$3:$BO$79,COLUMN('[3]Data 2009'!F32),FALSE)+VLOOKUP(A21,'[3]Data 2009'!$A$3:$BO$79,COLUMN('[3]Data 2009'!AR32),FALSE)+VLOOKUP(A21,'[3]Data 2009'!$A$3:$BO$79,COLUMN('[3]Data 2009'!AU32),FALSE)</f>
        <v>23438</v>
      </c>
      <c r="K21" s="6">
        <f>VLOOKUP(A21,'[3]Data 2009'!$A$3:$BO$79,COLUMN('[3]Data 2009'!G32),FALSE)+VLOOKUP(A21,'[3]Data 2009'!$A$3:$BO$79,COLUMN('[3]Data 2009'!AO32),FALSE)+VLOOKUP(A21,'[3]Data 2009'!$A$3:$BO$79,COLUMN('[3]Data 2009'!AV32),FALSE)+VLOOKUP(A21,'[3]Data 2009'!$A$3:$BO$79,COLUMN('[3]Data 2009'!BO32),FALSE)+VLOOKUP(A21,'[3]Data 2009'!$A$3:$BO$79,COLUMN('[3]Data 2009'!AP32),FALSE)</f>
        <v>24381</v>
      </c>
      <c r="L21" s="6">
        <f>VLOOKUP(A21,'[3]Data 2009'!$A$3:$BO$79,COLUMN('[3]Data 2009'!L32),FALSE)+VLOOKUP(A21,'[3]Data 2009'!$A$3:$BO$79,COLUMN('[3]Data 2009'!AB32),FALSE)+VLOOKUP(A21,'[3]Data 2009'!$A$3:$BO$79,COLUMN('[3]Data 2009'!AC32),FALSE)+VLOOKUP(A21,'[3]Data 2009'!$A$3:$BO$79,COLUMN('[3]Data 2009'!BM32),FALSE)+VLOOKUP(A21,'[3]Data 2009'!$A$3:$BO$79,COLUMN('[3]Data 2009'!K32),FALSE)</f>
        <v>50344</v>
      </c>
      <c r="M21" s="6">
        <f>VLOOKUP(A21,'[3]Data 2009'!$A$3:$BO$79,COLUMN('[3]Data 2009'!AG32),FALSE)+VLOOKUP(A21,'[3]Data 2009'!$A$3:$BO$79,COLUMN('[3]Data 2009'!AM32),FALSE)+VLOOKUP(A21,'[3]Data 2009'!$A$3:$BO$79,COLUMN('[3]Data 2009'!AN32),FALSE)+VLOOKUP(A21,'[3]Data 2009'!$A$3:$BO$79,COLUMN('[3]Data 2009'!AT32),FALSE)</f>
        <v>241738</v>
      </c>
      <c r="N21" s="6">
        <f>VLOOKUP(A21,'[3]Data 2009'!$A$3:$BO$79,COLUMN('[3]Data 2009'!O32),FALSE)+VLOOKUP(A21,'[3]Data 2009'!$A$3:$BO$79,COLUMN('[3]Data 2009'!AQ32),FALSE)</f>
        <v>25803</v>
      </c>
      <c r="O21" s="6">
        <f>VLOOKUP(A21,'[3]Data 2009'!$A$3:$BR$79,COLUMN('[3]Data 2009'!BR32),FALSE)</f>
        <v>90488</v>
      </c>
      <c r="P21" s="21">
        <f t="shared" si="0"/>
        <v>5886355</v>
      </c>
      <c r="R21" s="6">
        <f t="shared" si="1"/>
        <v>679.33027522935777</v>
      </c>
      <c r="S21" s="6">
        <f t="shared" si="2"/>
        <v>10891.364678899083</v>
      </c>
      <c r="T21" s="6">
        <f t="shared" si="3"/>
        <v>400.04357798165137</v>
      </c>
      <c r="U21" s="6">
        <f t="shared" si="4"/>
        <v>400.04357798165137</v>
      </c>
      <c r="V21" s="6">
        <f t="shared" si="5"/>
        <v>201.04357798165137</v>
      </c>
      <c r="W21" s="6">
        <f t="shared" si="6"/>
        <v>165.19954128440367</v>
      </c>
      <c r="X21" s="6">
        <f t="shared" si="7"/>
        <v>53.756880733944953</v>
      </c>
      <c r="Y21" s="6">
        <f t="shared" si="8"/>
        <v>55.919724770642205</v>
      </c>
      <c r="Z21" s="6">
        <f t="shared" si="9"/>
        <v>115.46788990825688</v>
      </c>
      <c r="AA21" s="6">
        <f t="shared" si="10"/>
        <v>554.44495412844037</v>
      </c>
      <c r="AB21" s="6">
        <f t="shared" si="11"/>
        <v>59.181192660550458</v>
      </c>
      <c r="AC21" s="6">
        <f t="shared" si="12"/>
        <v>207.54128440366972</v>
      </c>
    </row>
    <row r="22" spans="1:29">
      <c r="A22" s="18" t="s">
        <v>95</v>
      </c>
      <c r="B22" s="18">
        <v>4</v>
      </c>
      <c r="C22" s="22">
        <f>VLOOKUP(A22,[3]Enrollment!$B$3:$C$80,2,FALSE)</f>
        <v>328</v>
      </c>
      <c r="D22" s="6">
        <f>SUM(VLOOKUP(A22,'[3]Data 2009'!$A$3:$BO$79,5,FALSE)+VLOOKUP(A22,'[3]Data 2009'!$A$3:$BO$79,13,FALSE)+VLOOKUP(A22,'[3]Data 2009'!$A$3:$BO$79,COLUMN('[3]Data 2009'!$BC$2:$BC$79),FALSE)+VLOOKUP(A22,'[3]Data 2009'!$A$3:$BO$79,COLUMN('[3]Data 2009'!$BD$3),FALSE)+VLOOKUP(A22,'[3]Data 2009'!$A$3:$BO$79,COLUMN('[3]Data 2009'!$BE$3),FALSE)+VLOOKUP(A22,'[3]Data 2009'!$A$3:$BO$79,COLUMN('[3]Data 2009'!$BF$3),FALSE)+VLOOKUP(A22,'[3]Data 2009'!$A$3:$BO$79,COLUMN('[3]Data 2009'!$BN$3),FALSE))</f>
        <v>177511</v>
      </c>
      <c r="E22" s="6">
        <f>(VLOOKUP(A22,'[3]Data 2009'!$A$3:$BO$79,COLUMN('[3]Data 2009'!$D$1),FALSE)+VLOOKUP(A22,'[3]Data 2009'!$A$3:$BO$79,COLUMN('[3]Data 2009'!$I$3),FALSE)+VLOOKUP(A22,'[3]Data 2009'!$A$3:$BO$79,COLUMN('[3]Data 2009'!$T$3),FALSE)+VLOOKUP(A22,'[3]Data 2009'!$A$3:$BO$79,COLUMN('[3]Data 2009'!$AS$3),FALSE)+VLOOKUP(A22,'[3]Data 2009'!$A$3:$BO$79,COLUMN('[3]Data 2009'!$AY$3),FALSE)+VLOOKUP(A22,'[3]Data 2009'!$A$3:$BO$79,COLUMN('[3]Data 2009'!$BB$3),FALSE)+VLOOKUP(A22,'[3]Data 2009'!$A$3:$BO$79,COLUMN('[3]Data 2009'!$BG$3),FALSE))</f>
        <v>3654125</v>
      </c>
      <c r="F22" s="6">
        <f>VLOOKUP(A22,'[3]Data 2009'!$A$3:$BO$79,COLUMN('[3]Data 2009'!H34),FALSE)+VLOOKUP(A22,'[3]Data 2009'!$A$3:$BO$79,COLUMN('[3]Data 2009'!V34),FALSE)+VLOOKUP(A22,'[3]Data 2009'!$A$3:$BO$79,COLUMN('[3]Data 2009'!W34),FALSE)+VLOOKUP(A22,'[3]Data 2009'!$A$3:$BO$79,COLUMN('[3]Data 2009'!X34),FALSE)+VLOOKUP(A22,'[3]Data 2009'!$A$3:$BO$79,COLUMN('[3]Data 2009'!Y34),FALSE)+VLOOKUP(A22,'[3]Data 2009'!$A$3:$BO$79,COLUMN('[3]Data 2009'!AT34),FALSE)+VLOOKUP(A22,'[3]Data 2009'!$A$3:$BO$79,COLUMN('[3]Data 2009'!AX34),FALSE)+VLOOKUP(A22,'[3]Data 2009'!$A$3:$BO$79,COLUMN('[3]Data 2009'!AZ34),FALSE)+VLOOKUP(A22,'[3]Data 2009'!$A$3:$BO$79,COLUMN('[3]Data 2009'!BA34),FALSE)+VLOOKUP(A22,'[3]Data 2009'!$A$3:$BO$79,COLUMN('[3]Data 2009'!BJ34))</f>
        <v>43024</v>
      </c>
      <c r="G22" s="6">
        <f>VLOOKUP(A22,'[3]Data 2009'!$A$3:$BO$79,COLUMN('[3]Data 2009'!U67),FALSE)+VLOOKUP(A22,'[3]Data 2009'!$A$3:$BO$79,COLUMN('[3]Data 2009'!AH67),FALSE)+VLOOKUP(A22,'[3]Data 2009'!$A$3:$BO$79,COLUMN('[3]Data 2009'!AI67),FALSE)+VLOOKUP(A22,'[3]Data 2009'!$A$3:$BO$79,COLUMN('[3]Data 2009'!AJ67),FALSE)+VLOOKUP(A22,'[3]Data 2009'!$A$3:$BO$79,COLUMN('[3]Data 2009'!AK67),FALSE)+VLOOKUP(A22,'[3]Data 2009'!$A$3:$BO$79,COLUMN('[3]Data 2009'!AL67),FALSE)+VLOOKUP(A22,'[3]Data 2009'!$A$3:$BO$79,COLUMN('[3]Data 2009'!BH67),FALSE)+VLOOKUP(A22,'[3]Data 2009'!$A$3:$BO$79,COLUMN('[3]Data 2009'!BI67),FALSE)+VLOOKUP(A22,'[3]Data 2009'!$A$3:$BO$79,COLUMN('[3]Data 2009'!BL67),FALSE)</f>
        <v>33963</v>
      </c>
      <c r="H22" s="6">
        <f>VLOOKUP(A22,'[3]Data 2009'!$A$3:$BO$79,COLUMN('[3]Data 2009'!N67),FALSE)+VLOOKUP(A22,'[3]Data 2009'!$A$3:$BO$79,COLUMN('[3]Data 2009'!P67),FALSE)+VLOOKUP(A22,'[3]Data 2009'!$A$3:$BO$79,COLUMN('[3]Data 2009'!Q67),FALSE)</f>
        <v>42848</v>
      </c>
      <c r="I22" s="6">
        <f>VLOOKUP(A22,'[3]Data 2009'!$A$3:$BO$79,COLUMN('[3]Data 2009'!J34),FALSE)+VLOOKUP(A22,'[3]Data 2009'!$A$3:$BO$79,COLUMN('[3]Data 2009'!R34),FALSE)+VLOOKUP(A22,'[3]Data 2009'!$A$3:$BO$79,COLUMN('[3]Data 2009'!S34),FALSE)+VLOOKUP(A22,'[3]Data 2009'!$A$3:$BO$79,COLUMN('[3]Data 2009'!Z34),FALSE)+VLOOKUP(A22,'[3]Data 2009'!$A$3:$BO$79,COLUMN('[3]Data 2009'!AA34),FALSE)+VLOOKUP(A22,'[3]Data 2009'!$A$3:$BO$79,COLUMN('[3]Data 2009'!AD34),FALSE)+VLOOKUP(A22,'[3]Data 2009'!$A$3:$BO$79,COLUMN('[3]Data 2009'!AE34),FALSE)+VLOOKUP(A22,'[3]Data 2009'!$A$3:$BO$79,COLUMN('[3]Data 2009'!AF34),FALSE)+VLOOKUP(A22,'[3]Data 2009'!$A$3:$BO$79,COLUMN('[3]Data 2009'!AW34),FALSE)+VLOOKUP(A22,'[3]Data 2009'!$A$3:$BO$79,COLUMN('[3]Data 2009'!BK34),FALSE)</f>
        <v>18941</v>
      </c>
      <c r="J22" s="6">
        <f>VLOOKUP(A22,'[3]Data 2009'!$A$3:$BO$79,COLUMN('[3]Data 2009'!F34),FALSE)+VLOOKUP(A22,'[3]Data 2009'!$A$3:$BO$79,COLUMN('[3]Data 2009'!AR34),FALSE)+VLOOKUP(A22,'[3]Data 2009'!$A$3:$BO$79,COLUMN('[3]Data 2009'!AU34),FALSE)</f>
        <v>132298</v>
      </c>
      <c r="K22" s="6">
        <f>VLOOKUP(A22,'[3]Data 2009'!$A$3:$BO$79,COLUMN('[3]Data 2009'!G34),FALSE)+VLOOKUP(A22,'[3]Data 2009'!$A$3:$BO$79,COLUMN('[3]Data 2009'!AO34),FALSE)+VLOOKUP(A22,'[3]Data 2009'!$A$3:$BO$79,COLUMN('[3]Data 2009'!AV34),FALSE)+VLOOKUP(A22,'[3]Data 2009'!$A$3:$BO$79,COLUMN('[3]Data 2009'!BO34),FALSE)+VLOOKUP(A22,'[3]Data 2009'!$A$3:$BO$79,COLUMN('[3]Data 2009'!AP34),FALSE)</f>
        <v>76533</v>
      </c>
      <c r="L22" s="6">
        <f>VLOOKUP(A22,'[3]Data 2009'!$A$3:$BO$79,COLUMN('[3]Data 2009'!L34),FALSE)+VLOOKUP(A22,'[3]Data 2009'!$A$3:$BO$79,COLUMN('[3]Data 2009'!AB34),FALSE)+VLOOKUP(A22,'[3]Data 2009'!$A$3:$BO$79,COLUMN('[3]Data 2009'!AC34),FALSE)+VLOOKUP(A22,'[3]Data 2009'!$A$3:$BO$79,COLUMN('[3]Data 2009'!BM34),FALSE)+VLOOKUP(A22,'[3]Data 2009'!$A$3:$BO$79,COLUMN('[3]Data 2009'!K34),FALSE)</f>
        <v>38898</v>
      </c>
      <c r="M22" s="6">
        <f>VLOOKUP(A22,'[3]Data 2009'!$A$3:$BO$79,COLUMN('[3]Data 2009'!AG34),FALSE)+VLOOKUP(A22,'[3]Data 2009'!$A$3:$BO$79,COLUMN('[3]Data 2009'!AM34),FALSE)+VLOOKUP(A22,'[3]Data 2009'!$A$3:$BO$79,COLUMN('[3]Data 2009'!AN34),FALSE)+VLOOKUP(A22,'[3]Data 2009'!$A$3:$BO$79,COLUMN('[3]Data 2009'!AT34),FALSE)</f>
        <v>511638</v>
      </c>
      <c r="N22" s="6">
        <f>VLOOKUP(A22,'[3]Data 2009'!$A$3:$BO$79,COLUMN('[3]Data 2009'!O34),FALSE)+VLOOKUP(A22,'[3]Data 2009'!$A$3:$BO$79,COLUMN('[3]Data 2009'!AQ34),FALSE)</f>
        <v>15512</v>
      </c>
      <c r="O22" s="6">
        <f>VLOOKUP(A22,'[3]Data 2009'!$A$3:$BR$79,COLUMN('[3]Data 2009'!BR34),FALSE)</f>
        <v>89705</v>
      </c>
      <c r="P22" s="21">
        <f t="shared" si="0"/>
        <v>4834996</v>
      </c>
      <c r="R22" s="6">
        <f t="shared" si="1"/>
        <v>541.19207317073176</v>
      </c>
      <c r="S22" s="6">
        <f t="shared" si="2"/>
        <v>11140.625</v>
      </c>
      <c r="T22" s="6">
        <f t="shared" si="3"/>
        <v>103.54573170731707</v>
      </c>
      <c r="U22" s="6">
        <f t="shared" si="4"/>
        <v>103.54573170731707</v>
      </c>
      <c r="V22" s="6">
        <f t="shared" si="5"/>
        <v>130.63414634146341</v>
      </c>
      <c r="W22" s="6">
        <f t="shared" si="6"/>
        <v>57.746951219512198</v>
      </c>
      <c r="X22" s="6">
        <f t="shared" si="7"/>
        <v>403.34756097560978</v>
      </c>
      <c r="Y22" s="6">
        <f t="shared" si="8"/>
        <v>233.33231707317074</v>
      </c>
      <c r="Z22" s="6">
        <f t="shared" si="9"/>
        <v>118.59146341463415</v>
      </c>
      <c r="AA22" s="6">
        <f t="shared" si="10"/>
        <v>1559.8719512195121</v>
      </c>
      <c r="AB22" s="6">
        <f t="shared" si="11"/>
        <v>47.292682926829265</v>
      </c>
      <c r="AC22" s="6">
        <f t="shared" si="12"/>
        <v>273.49085365853659</v>
      </c>
    </row>
    <row r="23" spans="1:29">
      <c r="A23" s="26" t="s">
        <v>96</v>
      </c>
      <c r="B23" s="18">
        <v>4</v>
      </c>
      <c r="C23" s="22">
        <f>VLOOKUP(A23,[3]Enrollment!$B$3:$C$80,2,FALSE)</f>
        <v>220</v>
      </c>
      <c r="D23" s="6">
        <f>SUM(VLOOKUP(A23,'[3]Data 2009'!$A$3:$BO$79,5,FALSE)+VLOOKUP(A23,'[3]Data 2009'!$A$3:$BO$79,13,FALSE)+VLOOKUP(A23,'[3]Data 2009'!$A$3:$BO$79,COLUMN('[3]Data 2009'!$BC$2:$BC$79),FALSE)+VLOOKUP(A23,'[3]Data 2009'!$A$3:$BO$79,COLUMN('[3]Data 2009'!$BD$3),FALSE)+VLOOKUP(A23,'[3]Data 2009'!$A$3:$BO$79,COLUMN('[3]Data 2009'!$BE$3),FALSE)+VLOOKUP(A23,'[3]Data 2009'!$A$3:$BO$79,COLUMN('[3]Data 2009'!$BF$3),FALSE)+VLOOKUP(A23,'[3]Data 2009'!$A$3:$BO$79,COLUMN('[3]Data 2009'!$BN$3),FALSE))</f>
        <v>486940</v>
      </c>
      <c r="E23" s="6">
        <f>(VLOOKUP(A23,'[3]Data 2009'!$A$3:$BO$79,COLUMN('[3]Data 2009'!$D$1),FALSE)+VLOOKUP(A23,'[3]Data 2009'!$A$3:$BO$79,COLUMN('[3]Data 2009'!$I$3),FALSE)+VLOOKUP(A23,'[3]Data 2009'!$A$3:$BO$79,COLUMN('[3]Data 2009'!$T$3),FALSE)+VLOOKUP(A23,'[3]Data 2009'!$A$3:$BO$79,COLUMN('[3]Data 2009'!$AS$3),FALSE)+VLOOKUP(A23,'[3]Data 2009'!$A$3:$BO$79,COLUMN('[3]Data 2009'!$AY$3),FALSE)+VLOOKUP(A23,'[3]Data 2009'!$A$3:$BO$79,COLUMN('[3]Data 2009'!$BB$3),FALSE)+VLOOKUP(A23,'[3]Data 2009'!$A$3:$BO$79,COLUMN('[3]Data 2009'!$BG$3),FALSE))</f>
        <v>2107425</v>
      </c>
      <c r="F23" s="6">
        <f>VLOOKUP(A23,'[3]Data 2009'!$A$3:$BO$79,COLUMN('[3]Data 2009'!H35),FALSE)+VLOOKUP(A23,'[3]Data 2009'!$A$3:$BO$79,COLUMN('[3]Data 2009'!V35),FALSE)+VLOOKUP(A23,'[3]Data 2009'!$A$3:$BO$79,COLUMN('[3]Data 2009'!W35),FALSE)+VLOOKUP(A23,'[3]Data 2009'!$A$3:$BO$79,COLUMN('[3]Data 2009'!X35),FALSE)+VLOOKUP(A23,'[3]Data 2009'!$A$3:$BO$79,COLUMN('[3]Data 2009'!Y35),FALSE)+VLOOKUP(A23,'[3]Data 2009'!$A$3:$BO$79,COLUMN('[3]Data 2009'!AT35),FALSE)+VLOOKUP(A23,'[3]Data 2009'!$A$3:$BO$79,COLUMN('[3]Data 2009'!AX35),FALSE)+VLOOKUP(A23,'[3]Data 2009'!$A$3:$BO$79,COLUMN('[3]Data 2009'!AZ35),FALSE)+VLOOKUP(A23,'[3]Data 2009'!$A$3:$BO$79,COLUMN('[3]Data 2009'!BA35),FALSE)+VLOOKUP(A23,'[3]Data 2009'!$A$3:$BO$79,COLUMN('[3]Data 2009'!BJ35))</f>
        <v>81156</v>
      </c>
      <c r="G23" s="6">
        <f>VLOOKUP(A23,'[3]Data 2009'!$A$3:$BO$79,COLUMN('[3]Data 2009'!U68),FALSE)+VLOOKUP(A23,'[3]Data 2009'!$A$3:$BO$79,COLUMN('[3]Data 2009'!AH68),FALSE)+VLOOKUP(A23,'[3]Data 2009'!$A$3:$BO$79,COLUMN('[3]Data 2009'!AI68),FALSE)+VLOOKUP(A23,'[3]Data 2009'!$A$3:$BO$79,COLUMN('[3]Data 2009'!AJ68),FALSE)+VLOOKUP(A23,'[3]Data 2009'!$A$3:$BO$79,COLUMN('[3]Data 2009'!AK68),FALSE)+VLOOKUP(A23,'[3]Data 2009'!$A$3:$BO$79,COLUMN('[3]Data 2009'!AL68),FALSE)+VLOOKUP(A23,'[3]Data 2009'!$A$3:$BO$79,COLUMN('[3]Data 2009'!BH68),FALSE)+VLOOKUP(A23,'[3]Data 2009'!$A$3:$BO$79,COLUMN('[3]Data 2009'!BI68),FALSE)+VLOOKUP(A23,'[3]Data 2009'!$A$3:$BO$79,COLUMN('[3]Data 2009'!BL68),FALSE)</f>
        <v>49097</v>
      </c>
      <c r="H23" s="6">
        <f>VLOOKUP(A23,'[3]Data 2009'!$A$3:$BO$79,COLUMN('[3]Data 2009'!N68),FALSE)+VLOOKUP(A23,'[3]Data 2009'!$A$3:$BO$79,COLUMN('[3]Data 2009'!P68),FALSE)+VLOOKUP(A23,'[3]Data 2009'!$A$3:$BO$79,COLUMN('[3]Data 2009'!Q68),FALSE)</f>
        <v>25169</v>
      </c>
      <c r="I23" s="6">
        <f>VLOOKUP(A23,'[3]Data 2009'!$A$3:$BO$79,COLUMN('[3]Data 2009'!J35),FALSE)+VLOOKUP(A23,'[3]Data 2009'!$A$3:$BO$79,COLUMN('[3]Data 2009'!R35),FALSE)+VLOOKUP(A23,'[3]Data 2009'!$A$3:$BO$79,COLUMN('[3]Data 2009'!S35),FALSE)+VLOOKUP(A23,'[3]Data 2009'!$A$3:$BO$79,COLUMN('[3]Data 2009'!Z35),FALSE)+VLOOKUP(A23,'[3]Data 2009'!$A$3:$BO$79,COLUMN('[3]Data 2009'!AA35),FALSE)+VLOOKUP(A23,'[3]Data 2009'!$A$3:$BO$79,COLUMN('[3]Data 2009'!AD35),FALSE)+VLOOKUP(A23,'[3]Data 2009'!$A$3:$BO$79,COLUMN('[3]Data 2009'!AE35),FALSE)+VLOOKUP(A23,'[3]Data 2009'!$A$3:$BO$79,COLUMN('[3]Data 2009'!AF35),FALSE)+VLOOKUP(A23,'[3]Data 2009'!$A$3:$BO$79,COLUMN('[3]Data 2009'!AW35),FALSE)+VLOOKUP(A23,'[3]Data 2009'!$A$3:$BO$79,COLUMN('[3]Data 2009'!BK35),FALSE)</f>
        <v>52431</v>
      </c>
      <c r="J23" s="6">
        <f>VLOOKUP(A23,'[3]Data 2009'!$A$3:$BO$79,COLUMN('[3]Data 2009'!F35),FALSE)+VLOOKUP(A23,'[3]Data 2009'!$A$3:$BO$79,COLUMN('[3]Data 2009'!AR35),FALSE)+VLOOKUP(A23,'[3]Data 2009'!$A$3:$BO$79,COLUMN('[3]Data 2009'!AU35),FALSE)</f>
        <v>144221</v>
      </c>
      <c r="K23" s="6">
        <f>VLOOKUP(A23,'[3]Data 2009'!$A$3:$BO$79,COLUMN('[3]Data 2009'!G35),FALSE)+VLOOKUP(A23,'[3]Data 2009'!$A$3:$BO$79,COLUMN('[3]Data 2009'!AO35),FALSE)+VLOOKUP(A23,'[3]Data 2009'!$A$3:$BO$79,COLUMN('[3]Data 2009'!AV35),FALSE)+VLOOKUP(A23,'[3]Data 2009'!$A$3:$BO$79,COLUMN('[3]Data 2009'!BO35),FALSE)+VLOOKUP(A23,'[3]Data 2009'!$A$3:$BO$79,COLUMN('[3]Data 2009'!AP35),FALSE)</f>
        <v>0</v>
      </c>
      <c r="L23" s="6">
        <f>VLOOKUP(A23,'[3]Data 2009'!$A$3:$BO$79,COLUMN('[3]Data 2009'!L35),FALSE)+VLOOKUP(A23,'[3]Data 2009'!$A$3:$BO$79,COLUMN('[3]Data 2009'!AB35),FALSE)+VLOOKUP(A23,'[3]Data 2009'!$A$3:$BO$79,COLUMN('[3]Data 2009'!AC35),FALSE)+VLOOKUP(A23,'[3]Data 2009'!$A$3:$BO$79,COLUMN('[3]Data 2009'!BM35),FALSE)+VLOOKUP(A23,'[3]Data 2009'!$A$3:$BO$79,COLUMN('[3]Data 2009'!K35),FALSE)</f>
        <v>28355</v>
      </c>
      <c r="M23" s="6">
        <f>VLOOKUP(A23,'[3]Data 2009'!$A$3:$BO$79,COLUMN('[3]Data 2009'!AG35),FALSE)+VLOOKUP(A23,'[3]Data 2009'!$A$3:$BO$79,COLUMN('[3]Data 2009'!AM35),FALSE)+VLOOKUP(A23,'[3]Data 2009'!$A$3:$BO$79,COLUMN('[3]Data 2009'!AN35),FALSE)+VLOOKUP(A23,'[3]Data 2009'!$A$3:$BO$79,COLUMN('[3]Data 2009'!AT35),FALSE)</f>
        <v>326771</v>
      </c>
      <c r="N23" s="6">
        <f>VLOOKUP(A23,'[3]Data 2009'!$A$3:$BO$79,COLUMN('[3]Data 2009'!O35),FALSE)+VLOOKUP(A23,'[3]Data 2009'!$A$3:$BO$79,COLUMN('[3]Data 2009'!AQ35),FALSE)</f>
        <v>6571</v>
      </c>
      <c r="O23" s="6">
        <f>VLOOKUP(A23,'[3]Data 2009'!$A$3:$BR$79,COLUMN('[3]Data 2009'!BR35),FALSE)</f>
        <v>68615</v>
      </c>
      <c r="P23" s="21">
        <f t="shared" si="0"/>
        <v>3376751</v>
      </c>
      <c r="R23" s="6">
        <f t="shared" si="1"/>
        <v>2213.3636363636365</v>
      </c>
      <c r="S23" s="6">
        <f t="shared" si="2"/>
        <v>9579.204545454546</v>
      </c>
      <c r="T23" s="6">
        <f t="shared" si="3"/>
        <v>223.16818181818181</v>
      </c>
      <c r="U23" s="6">
        <f t="shared" si="4"/>
        <v>223.16818181818181</v>
      </c>
      <c r="V23" s="6">
        <f t="shared" si="5"/>
        <v>114.40454545454546</v>
      </c>
      <c r="W23" s="6">
        <f t="shared" si="6"/>
        <v>238.32272727272726</v>
      </c>
      <c r="X23" s="6">
        <f t="shared" si="7"/>
        <v>655.55</v>
      </c>
      <c r="Y23" s="6">
        <f t="shared" si="8"/>
        <v>0</v>
      </c>
      <c r="Z23" s="6">
        <f t="shared" si="9"/>
        <v>128.88636363636363</v>
      </c>
      <c r="AA23" s="6">
        <f t="shared" si="10"/>
        <v>1485.3227272727272</v>
      </c>
      <c r="AB23" s="6">
        <f t="shared" si="11"/>
        <v>29.868181818181817</v>
      </c>
      <c r="AC23" s="6">
        <f t="shared" si="12"/>
        <v>311.88636363636363</v>
      </c>
    </row>
    <row r="24" spans="1:29">
      <c r="A24" s="18" t="s">
        <v>98</v>
      </c>
      <c r="B24" s="18">
        <v>1</v>
      </c>
      <c r="C24" s="22">
        <f>VLOOKUP(A24,[3]Enrollment!$B$3:$C$80,2,FALSE)</f>
        <v>122</v>
      </c>
      <c r="D24" s="6">
        <f>SUM(VLOOKUP(A24,'[3]Data 2009'!$A$3:$BO$79,5,FALSE)+VLOOKUP(A24,'[3]Data 2009'!$A$3:$BO$79,13,FALSE)+VLOOKUP(A24,'[3]Data 2009'!$A$3:$BO$79,COLUMN('[3]Data 2009'!$BC$2:$BC$79),FALSE)+VLOOKUP(A24,'[3]Data 2009'!$A$3:$BO$79,COLUMN('[3]Data 2009'!$BD$3),FALSE)+VLOOKUP(A24,'[3]Data 2009'!$A$3:$BO$79,COLUMN('[3]Data 2009'!$BE$3),FALSE)+VLOOKUP(A24,'[3]Data 2009'!$A$3:$BO$79,COLUMN('[3]Data 2009'!$BF$3),FALSE)+VLOOKUP(A24,'[3]Data 2009'!$A$3:$BO$79,COLUMN('[3]Data 2009'!$BN$3),FALSE))</f>
        <v>248121</v>
      </c>
      <c r="E24" s="6">
        <f>(VLOOKUP(A24,'[3]Data 2009'!$A$3:$BO$79,COLUMN('[3]Data 2009'!$D$1),FALSE)+VLOOKUP(A24,'[3]Data 2009'!$A$3:$BO$79,COLUMN('[3]Data 2009'!$I$3),FALSE)+VLOOKUP(A24,'[3]Data 2009'!$A$3:$BO$79,COLUMN('[3]Data 2009'!$T$3),FALSE)+VLOOKUP(A24,'[3]Data 2009'!$A$3:$BO$79,COLUMN('[3]Data 2009'!$AS$3),FALSE)+VLOOKUP(A24,'[3]Data 2009'!$A$3:$BO$79,COLUMN('[3]Data 2009'!$AY$3),FALSE)+VLOOKUP(A24,'[3]Data 2009'!$A$3:$BO$79,COLUMN('[3]Data 2009'!$BB$3),FALSE)+VLOOKUP(A24,'[3]Data 2009'!$A$3:$BO$79,COLUMN('[3]Data 2009'!$BG$3),FALSE))</f>
        <v>1109586</v>
      </c>
      <c r="F24" s="6">
        <f>VLOOKUP(A24,'[3]Data 2009'!$A$3:$BO$79,COLUMN('[3]Data 2009'!H37),FALSE)+VLOOKUP(A24,'[3]Data 2009'!$A$3:$BO$79,COLUMN('[3]Data 2009'!V37),FALSE)+VLOOKUP(A24,'[3]Data 2009'!$A$3:$BO$79,COLUMN('[3]Data 2009'!W37),FALSE)+VLOOKUP(A24,'[3]Data 2009'!$A$3:$BO$79,COLUMN('[3]Data 2009'!X37),FALSE)+VLOOKUP(A24,'[3]Data 2009'!$A$3:$BO$79,COLUMN('[3]Data 2009'!Y37),FALSE)+VLOOKUP(A24,'[3]Data 2009'!$A$3:$BO$79,COLUMN('[3]Data 2009'!AT37),FALSE)+VLOOKUP(A24,'[3]Data 2009'!$A$3:$BO$79,COLUMN('[3]Data 2009'!AX37),FALSE)+VLOOKUP(A24,'[3]Data 2009'!$A$3:$BO$79,COLUMN('[3]Data 2009'!AZ37),FALSE)+VLOOKUP(A24,'[3]Data 2009'!$A$3:$BO$79,COLUMN('[3]Data 2009'!BA37),FALSE)+VLOOKUP(A24,'[3]Data 2009'!$A$3:$BO$79,COLUMN('[3]Data 2009'!BJ37))</f>
        <v>15439</v>
      </c>
      <c r="G24" s="6">
        <f>VLOOKUP(A24,'[3]Data 2009'!$A$3:$BO$79,COLUMN('[3]Data 2009'!U70),FALSE)+VLOOKUP(A24,'[3]Data 2009'!$A$3:$BO$79,COLUMN('[3]Data 2009'!AH70),FALSE)+VLOOKUP(A24,'[3]Data 2009'!$A$3:$BO$79,COLUMN('[3]Data 2009'!AI70),FALSE)+VLOOKUP(A24,'[3]Data 2009'!$A$3:$BO$79,COLUMN('[3]Data 2009'!AJ70),FALSE)+VLOOKUP(A24,'[3]Data 2009'!$A$3:$BO$79,COLUMN('[3]Data 2009'!AK70),FALSE)+VLOOKUP(A24,'[3]Data 2009'!$A$3:$BO$79,COLUMN('[3]Data 2009'!AL70),FALSE)+VLOOKUP(A24,'[3]Data 2009'!$A$3:$BO$79,COLUMN('[3]Data 2009'!BH70),FALSE)+VLOOKUP(A24,'[3]Data 2009'!$A$3:$BO$79,COLUMN('[3]Data 2009'!BI70),FALSE)+VLOOKUP(A24,'[3]Data 2009'!$A$3:$BO$79,COLUMN('[3]Data 2009'!BL70),FALSE)</f>
        <v>10328</v>
      </c>
      <c r="H24" s="6">
        <f>VLOOKUP(A24,'[3]Data 2009'!$A$3:$BO$79,COLUMN('[3]Data 2009'!N70),FALSE)+VLOOKUP(A24,'[3]Data 2009'!$A$3:$BO$79,COLUMN('[3]Data 2009'!P70),FALSE)+VLOOKUP(A24,'[3]Data 2009'!$A$3:$BO$79,COLUMN('[3]Data 2009'!Q70),FALSE)</f>
        <v>83747</v>
      </c>
      <c r="I24" s="6">
        <f>VLOOKUP(A24,'[3]Data 2009'!$A$3:$BO$79,COLUMN('[3]Data 2009'!J37),FALSE)+VLOOKUP(A24,'[3]Data 2009'!$A$3:$BO$79,COLUMN('[3]Data 2009'!R37),FALSE)+VLOOKUP(A24,'[3]Data 2009'!$A$3:$BO$79,COLUMN('[3]Data 2009'!S37),FALSE)+VLOOKUP(A24,'[3]Data 2009'!$A$3:$BO$79,COLUMN('[3]Data 2009'!Z37),FALSE)+VLOOKUP(A24,'[3]Data 2009'!$A$3:$BO$79,COLUMN('[3]Data 2009'!AA37),FALSE)+VLOOKUP(A24,'[3]Data 2009'!$A$3:$BO$79,COLUMN('[3]Data 2009'!AD37),FALSE)+VLOOKUP(A24,'[3]Data 2009'!$A$3:$BO$79,COLUMN('[3]Data 2009'!AE37),FALSE)+VLOOKUP(A24,'[3]Data 2009'!$A$3:$BO$79,COLUMN('[3]Data 2009'!AF37),FALSE)+VLOOKUP(A24,'[3]Data 2009'!$A$3:$BO$79,COLUMN('[3]Data 2009'!AW37),FALSE)+VLOOKUP(A24,'[3]Data 2009'!$A$3:$BO$79,COLUMN('[3]Data 2009'!BK37),FALSE)</f>
        <v>56888</v>
      </c>
      <c r="J24" s="6">
        <f>VLOOKUP(A24,'[3]Data 2009'!$A$3:$BO$79,COLUMN('[3]Data 2009'!F37),FALSE)+VLOOKUP(A24,'[3]Data 2009'!$A$3:$BO$79,COLUMN('[3]Data 2009'!AR37),FALSE)+VLOOKUP(A24,'[3]Data 2009'!$A$3:$BO$79,COLUMN('[3]Data 2009'!AU37),FALSE)</f>
        <v>29362</v>
      </c>
      <c r="K24" s="6">
        <f>VLOOKUP(A24,'[3]Data 2009'!$A$3:$BO$79,COLUMN('[3]Data 2009'!G37),FALSE)+VLOOKUP(A24,'[3]Data 2009'!$A$3:$BO$79,COLUMN('[3]Data 2009'!AO37),FALSE)+VLOOKUP(A24,'[3]Data 2009'!$A$3:$BO$79,COLUMN('[3]Data 2009'!AV37),FALSE)+VLOOKUP(A24,'[3]Data 2009'!$A$3:$BO$79,COLUMN('[3]Data 2009'!BO37),FALSE)+VLOOKUP(A24,'[3]Data 2009'!$A$3:$BO$79,COLUMN('[3]Data 2009'!AP37),FALSE)</f>
        <v>43398</v>
      </c>
      <c r="L24" s="6">
        <f>VLOOKUP(A24,'[3]Data 2009'!$A$3:$BO$79,COLUMN('[3]Data 2009'!L37),FALSE)+VLOOKUP(A24,'[3]Data 2009'!$A$3:$BO$79,COLUMN('[3]Data 2009'!AB37),FALSE)+VLOOKUP(A24,'[3]Data 2009'!$A$3:$BO$79,COLUMN('[3]Data 2009'!AC37),FALSE)+VLOOKUP(A24,'[3]Data 2009'!$A$3:$BO$79,COLUMN('[3]Data 2009'!BM37),FALSE)+VLOOKUP(A24,'[3]Data 2009'!$A$3:$BO$79,COLUMN('[3]Data 2009'!K37),FALSE)</f>
        <v>18874</v>
      </c>
      <c r="M24" s="6">
        <f>VLOOKUP(A24,'[3]Data 2009'!$A$3:$BO$79,COLUMN('[3]Data 2009'!AG37),FALSE)+VLOOKUP(A24,'[3]Data 2009'!$A$3:$BO$79,COLUMN('[3]Data 2009'!AM37),FALSE)+VLOOKUP(A24,'[3]Data 2009'!$A$3:$BO$79,COLUMN('[3]Data 2009'!AN37),FALSE)+VLOOKUP(A24,'[3]Data 2009'!$A$3:$BO$79,COLUMN('[3]Data 2009'!AT37),FALSE)</f>
        <v>61395</v>
      </c>
      <c r="N24" s="6">
        <f>VLOOKUP(A24,'[3]Data 2009'!$A$3:$BO$79,COLUMN('[3]Data 2009'!O37),FALSE)+VLOOKUP(A24,'[3]Data 2009'!$A$3:$BO$79,COLUMN('[3]Data 2009'!AQ37),FALSE)</f>
        <v>28995</v>
      </c>
      <c r="O24" s="6">
        <f>VLOOKUP(A24,'[3]Data 2009'!$A$3:$BR$79,COLUMN('[3]Data 2009'!BR37),FALSE)</f>
        <v>56361</v>
      </c>
      <c r="P24" s="21">
        <f t="shared" si="0"/>
        <v>1762494</v>
      </c>
      <c r="R24" s="6">
        <f t="shared" si="1"/>
        <v>2033.7786885245901</v>
      </c>
      <c r="S24" s="6">
        <f t="shared" si="2"/>
        <v>9094.9672131147545</v>
      </c>
      <c r="T24" s="6">
        <f t="shared" si="3"/>
        <v>84.655737704918039</v>
      </c>
      <c r="U24" s="6">
        <f t="shared" si="4"/>
        <v>84.655737704918039</v>
      </c>
      <c r="V24" s="6">
        <f t="shared" si="5"/>
        <v>686.45081967213116</v>
      </c>
      <c r="W24" s="6">
        <f t="shared" si="6"/>
        <v>466.29508196721309</v>
      </c>
      <c r="X24" s="6">
        <f t="shared" si="7"/>
        <v>240.67213114754099</v>
      </c>
      <c r="Y24" s="6">
        <f t="shared" si="8"/>
        <v>355.72131147540983</v>
      </c>
      <c r="Z24" s="6">
        <f t="shared" si="9"/>
        <v>154.70491803278688</v>
      </c>
      <c r="AA24" s="6">
        <f t="shared" si="10"/>
        <v>503.23770491803276</v>
      </c>
      <c r="AB24" s="6">
        <f t="shared" si="11"/>
        <v>237.6639344262295</v>
      </c>
      <c r="AC24" s="6">
        <f t="shared" si="12"/>
        <v>461.97540983606558</v>
      </c>
    </row>
    <row r="25" spans="1:29">
      <c r="A25" s="24" t="s">
        <v>100</v>
      </c>
      <c r="B25" s="18">
        <v>4</v>
      </c>
      <c r="C25" s="22">
        <f>VLOOKUP(A25,[3]Enrollment!$B$3:$C$80,2,FALSE)</f>
        <v>685</v>
      </c>
      <c r="D25" s="6">
        <f>SUM(VLOOKUP(A25,'[3]Data 2009'!$A$3:$BO$79,5,FALSE)+VLOOKUP(A25,'[3]Data 2009'!$A$3:$BO$79,13,FALSE)+VLOOKUP(A25,'[3]Data 2009'!$A$3:$BO$79,COLUMN('[3]Data 2009'!$BC$2:$BC$79),FALSE)+VLOOKUP(A25,'[3]Data 2009'!$A$3:$BO$79,COLUMN('[3]Data 2009'!$BD$3),FALSE)+VLOOKUP(A25,'[3]Data 2009'!$A$3:$BO$79,COLUMN('[3]Data 2009'!$BE$3),FALSE)+VLOOKUP(A25,'[3]Data 2009'!$A$3:$BO$79,COLUMN('[3]Data 2009'!$BF$3),FALSE)+VLOOKUP(A25,'[3]Data 2009'!$A$3:$BO$79,COLUMN('[3]Data 2009'!$BN$3),FALSE))</f>
        <v>961012</v>
      </c>
      <c r="E25" s="6">
        <f>(VLOOKUP(A25,'[3]Data 2009'!$A$3:$BO$79,COLUMN('[3]Data 2009'!$D$1),FALSE)+VLOOKUP(A25,'[3]Data 2009'!$A$3:$BO$79,COLUMN('[3]Data 2009'!$I$3),FALSE)+VLOOKUP(A25,'[3]Data 2009'!$A$3:$BO$79,COLUMN('[3]Data 2009'!$T$3),FALSE)+VLOOKUP(A25,'[3]Data 2009'!$A$3:$BO$79,COLUMN('[3]Data 2009'!$AS$3),FALSE)+VLOOKUP(A25,'[3]Data 2009'!$A$3:$BO$79,COLUMN('[3]Data 2009'!$AY$3),FALSE)+VLOOKUP(A25,'[3]Data 2009'!$A$3:$BO$79,COLUMN('[3]Data 2009'!$BB$3),FALSE)+VLOOKUP(A25,'[3]Data 2009'!$A$3:$BO$79,COLUMN('[3]Data 2009'!$BG$3),FALSE))</f>
        <v>9296833</v>
      </c>
      <c r="F25" s="6">
        <f>VLOOKUP(A25,'[3]Data 2009'!$A$3:$BO$79,COLUMN('[3]Data 2009'!H39),FALSE)+VLOOKUP(A25,'[3]Data 2009'!$A$3:$BO$79,COLUMN('[3]Data 2009'!V39),FALSE)+VLOOKUP(A25,'[3]Data 2009'!$A$3:$BO$79,COLUMN('[3]Data 2009'!W39),FALSE)+VLOOKUP(A25,'[3]Data 2009'!$A$3:$BO$79,COLUMN('[3]Data 2009'!X39),FALSE)+VLOOKUP(A25,'[3]Data 2009'!$A$3:$BO$79,COLUMN('[3]Data 2009'!Y39),FALSE)+VLOOKUP(A25,'[3]Data 2009'!$A$3:$BO$79,COLUMN('[3]Data 2009'!AT39),FALSE)+VLOOKUP(A25,'[3]Data 2009'!$A$3:$BO$79,COLUMN('[3]Data 2009'!AX39),FALSE)+VLOOKUP(A25,'[3]Data 2009'!$A$3:$BO$79,COLUMN('[3]Data 2009'!AZ39),FALSE)+VLOOKUP(A25,'[3]Data 2009'!$A$3:$BO$79,COLUMN('[3]Data 2009'!BA39),FALSE)+VLOOKUP(A25,'[3]Data 2009'!$A$3:$BO$79,COLUMN('[3]Data 2009'!BJ39))</f>
        <v>235310</v>
      </c>
      <c r="G25" s="6">
        <f>VLOOKUP(A25,'[3]Data 2009'!$A$3:$BO$79,COLUMN('[3]Data 2009'!U72),FALSE)+VLOOKUP(A25,'[3]Data 2009'!$A$3:$BO$79,COLUMN('[3]Data 2009'!AH72),FALSE)+VLOOKUP(A25,'[3]Data 2009'!$A$3:$BO$79,COLUMN('[3]Data 2009'!AI72),FALSE)+VLOOKUP(A25,'[3]Data 2009'!$A$3:$BO$79,COLUMN('[3]Data 2009'!AJ72),FALSE)+VLOOKUP(A25,'[3]Data 2009'!$A$3:$BO$79,COLUMN('[3]Data 2009'!AK72),FALSE)+VLOOKUP(A25,'[3]Data 2009'!$A$3:$BO$79,COLUMN('[3]Data 2009'!AL72),FALSE)+VLOOKUP(A25,'[3]Data 2009'!$A$3:$BO$79,COLUMN('[3]Data 2009'!BH72),FALSE)+VLOOKUP(A25,'[3]Data 2009'!$A$3:$BO$79,COLUMN('[3]Data 2009'!BI72),FALSE)+VLOOKUP(A25,'[3]Data 2009'!$A$3:$BO$79,COLUMN('[3]Data 2009'!BL72),FALSE)</f>
        <v>898620</v>
      </c>
      <c r="H25" s="6">
        <f>VLOOKUP(A25,'[3]Data 2009'!$A$3:$BO$79,COLUMN('[3]Data 2009'!N72),FALSE)+VLOOKUP(A25,'[3]Data 2009'!$A$3:$BO$79,COLUMN('[3]Data 2009'!P72),FALSE)+VLOOKUP(A25,'[3]Data 2009'!$A$3:$BO$79,COLUMN('[3]Data 2009'!Q72),FALSE)</f>
        <v>144875</v>
      </c>
      <c r="I25" s="6">
        <f>VLOOKUP(A25,'[3]Data 2009'!$A$3:$BO$79,COLUMN('[3]Data 2009'!J39),FALSE)+VLOOKUP(A25,'[3]Data 2009'!$A$3:$BO$79,COLUMN('[3]Data 2009'!R39),FALSE)+VLOOKUP(A25,'[3]Data 2009'!$A$3:$BO$79,COLUMN('[3]Data 2009'!S39),FALSE)+VLOOKUP(A25,'[3]Data 2009'!$A$3:$BO$79,COLUMN('[3]Data 2009'!Z39),FALSE)+VLOOKUP(A25,'[3]Data 2009'!$A$3:$BO$79,COLUMN('[3]Data 2009'!AA39),FALSE)+VLOOKUP(A25,'[3]Data 2009'!$A$3:$BO$79,COLUMN('[3]Data 2009'!AD39),FALSE)+VLOOKUP(A25,'[3]Data 2009'!$A$3:$BO$79,COLUMN('[3]Data 2009'!AE39),FALSE)+VLOOKUP(A25,'[3]Data 2009'!$A$3:$BO$79,COLUMN('[3]Data 2009'!AF39),FALSE)+VLOOKUP(A25,'[3]Data 2009'!$A$3:$BO$79,COLUMN('[3]Data 2009'!AW39),FALSE)+VLOOKUP(A25,'[3]Data 2009'!$A$3:$BO$79,COLUMN('[3]Data 2009'!BK39),FALSE)</f>
        <v>114363</v>
      </c>
      <c r="J25" s="6">
        <f>VLOOKUP(A25,'[3]Data 2009'!$A$3:$BO$79,COLUMN('[3]Data 2009'!F39),FALSE)+VLOOKUP(A25,'[3]Data 2009'!$A$3:$BO$79,COLUMN('[3]Data 2009'!AR39),FALSE)+VLOOKUP(A25,'[3]Data 2009'!$A$3:$BO$79,COLUMN('[3]Data 2009'!AU39),FALSE)</f>
        <v>43873</v>
      </c>
      <c r="K25" s="6">
        <f>VLOOKUP(A25,'[3]Data 2009'!$A$3:$BO$79,COLUMN('[3]Data 2009'!G39),FALSE)+VLOOKUP(A25,'[3]Data 2009'!$A$3:$BO$79,COLUMN('[3]Data 2009'!AO39),FALSE)+VLOOKUP(A25,'[3]Data 2009'!$A$3:$BO$79,COLUMN('[3]Data 2009'!AV39),FALSE)+VLOOKUP(A25,'[3]Data 2009'!$A$3:$BO$79,COLUMN('[3]Data 2009'!BO39),FALSE)+VLOOKUP(A25,'[3]Data 2009'!$A$3:$BO$79,COLUMN('[3]Data 2009'!AP39),FALSE)</f>
        <v>9651</v>
      </c>
      <c r="L25" s="6">
        <f>VLOOKUP(A25,'[3]Data 2009'!$A$3:$BO$79,COLUMN('[3]Data 2009'!L39),FALSE)+VLOOKUP(A25,'[3]Data 2009'!$A$3:$BO$79,COLUMN('[3]Data 2009'!AB39),FALSE)+VLOOKUP(A25,'[3]Data 2009'!$A$3:$BO$79,COLUMN('[3]Data 2009'!AC39),FALSE)+VLOOKUP(A25,'[3]Data 2009'!$A$3:$BO$79,COLUMN('[3]Data 2009'!BM39),FALSE)+VLOOKUP(A25,'[3]Data 2009'!$A$3:$BO$79,COLUMN('[3]Data 2009'!K39),FALSE)</f>
        <v>21355</v>
      </c>
      <c r="M25" s="6">
        <f>VLOOKUP(A25,'[3]Data 2009'!$A$3:$BO$79,COLUMN('[3]Data 2009'!AG39),FALSE)+VLOOKUP(A25,'[3]Data 2009'!$A$3:$BO$79,COLUMN('[3]Data 2009'!AM39),FALSE)+VLOOKUP(A25,'[3]Data 2009'!$A$3:$BO$79,COLUMN('[3]Data 2009'!AN39),FALSE)+VLOOKUP(A25,'[3]Data 2009'!$A$3:$BO$79,COLUMN('[3]Data 2009'!AT39),FALSE)</f>
        <v>0</v>
      </c>
      <c r="N25" s="6">
        <f>VLOOKUP(A25,'[3]Data 2009'!$A$3:$BO$79,COLUMN('[3]Data 2009'!O39),FALSE)+VLOOKUP(A25,'[3]Data 2009'!$A$3:$BO$79,COLUMN('[3]Data 2009'!AQ39),FALSE)</f>
        <v>25809</v>
      </c>
      <c r="O25" s="6">
        <f>VLOOKUP(A25,'[3]Data 2009'!$A$3:$BR$79,COLUMN('[3]Data 2009'!BR39),FALSE)</f>
        <v>115386</v>
      </c>
      <c r="P25" s="21">
        <f t="shared" si="0"/>
        <v>11867087</v>
      </c>
      <c r="R25" s="6">
        <f t="shared" si="1"/>
        <v>1402.9372262773722</v>
      </c>
      <c r="S25" s="6">
        <f t="shared" si="2"/>
        <v>13572.018978102189</v>
      </c>
      <c r="T25" s="6">
        <f t="shared" si="3"/>
        <v>1311.8540145985401</v>
      </c>
      <c r="U25" s="6">
        <f t="shared" si="4"/>
        <v>1311.8540145985401</v>
      </c>
      <c r="V25" s="6">
        <f t="shared" si="5"/>
        <v>211.49635036496349</v>
      </c>
      <c r="W25" s="6">
        <f t="shared" si="6"/>
        <v>166.95328467153286</v>
      </c>
      <c r="X25" s="6">
        <f t="shared" si="7"/>
        <v>64.048175182481756</v>
      </c>
      <c r="Y25" s="6">
        <f t="shared" si="8"/>
        <v>14.089051094890511</v>
      </c>
      <c r="Z25" s="6">
        <f t="shared" si="9"/>
        <v>31.175182481751825</v>
      </c>
      <c r="AA25" s="6">
        <f t="shared" si="10"/>
        <v>0</v>
      </c>
      <c r="AB25" s="6">
        <f t="shared" si="11"/>
        <v>37.677372262773723</v>
      </c>
      <c r="AC25" s="6">
        <f t="shared" si="12"/>
        <v>168.44671532846715</v>
      </c>
    </row>
    <row r="26" spans="1:29">
      <c r="A26" s="24" t="s">
        <v>101</v>
      </c>
      <c r="B26" s="18">
        <v>3</v>
      </c>
      <c r="C26" s="22">
        <f>VLOOKUP(A26,[3]Enrollment!$B$3:$C$80,2,FALSE)</f>
        <v>297</v>
      </c>
      <c r="D26" s="6">
        <f>SUM(VLOOKUP(A26,'[3]Data 2009'!$A$3:$BO$79,5,FALSE)+VLOOKUP(A26,'[3]Data 2009'!$A$3:$BO$79,13,FALSE)+VLOOKUP(A26,'[3]Data 2009'!$A$3:$BO$79,COLUMN('[3]Data 2009'!$BC$2:$BC$79),FALSE)+VLOOKUP(A26,'[3]Data 2009'!$A$3:$BO$79,COLUMN('[3]Data 2009'!$BD$3),FALSE)+VLOOKUP(A26,'[3]Data 2009'!$A$3:$BO$79,COLUMN('[3]Data 2009'!$BE$3),FALSE)+VLOOKUP(A26,'[3]Data 2009'!$A$3:$BO$79,COLUMN('[3]Data 2009'!$BF$3),FALSE)+VLOOKUP(A26,'[3]Data 2009'!$A$3:$BO$79,COLUMN('[3]Data 2009'!$BN$3),FALSE))</f>
        <v>276943</v>
      </c>
      <c r="E26" s="6">
        <f>(VLOOKUP(A26,'[3]Data 2009'!$A$3:$BO$79,COLUMN('[3]Data 2009'!$D$1),FALSE)+VLOOKUP(A26,'[3]Data 2009'!$A$3:$BO$79,COLUMN('[3]Data 2009'!$I$3),FALSE)+VLOOKUP(A26,'[3]Data 2009'!$A$3:$BO$79,COLUMN('[3]Data 2009'!$T$3),FALSE)+VLOOKUP(A26,'[3]Data 2009'!$A$3:$BO$79,COLUMN('[3]Data 2009'!$AS$3),FALSE)+VLOOKUP(A26,'[3]Data 2009'!$A$3:$BO$79,COLUMN('[3]Data 2009'!$AY$3),FALSE)+VLOOKUP(A26,'[3]Data 2009'!$A$3:$BO$79,COLUMN('[3]Data 2009'!$BB$3),FALSE)+VLOOKUP(A26,'[3]Data 2009'!$A$3:$BO$79,COLUMN('[3]Data 2009'!$BG$3),FALSE))</f>
        <v>3846190</v>
      </c>
      <c r="F26" s="6">
        <f>VLOOKUP(A26,'[3]Data 2009'!$A$3:$BO$79,COLUMN('[3]Data 2009'!H40),FALSE)+VLOOKUP(A26,'[3]Data 2009'!$A$3:$BO$79,COLUMN('[3]Data 2009'!V40),FALSE)+VLOOKUP(A26,'[3]Data 2009'!$A$3:$BO$79,COLUMN('[3]Data 2009'!W40),FALSE)+VLOOKUP(A26,'[3]Data 2009'!$A$3:$BO$79,COLUMN('[3]Data 2009'!X40),FALSE)+VLOOKUP(A26,'[3]Data 2009'!$A$3:$BO$79,COLUMN('[3]Data 2009'!Y40),FALSE)+VLOOKUP(A26,'[3]Data 2009'!$A$3:$BO$79,COLUMN('[3]Data 2009'!AT40),FALSE)+VLOOKUP(A26,'[3]Data 2009'!$A$3:$BO$79,COLUMN('[3]Data 2009'!AX40),FALSE)+VLOOKUP(A26,'[3]Data 2009'!$A$3:$BO$79,COLUMN('[3]Data 2009'!AZ40),FALSE)+VLOOKUP(A26,'[3]Data 2009'!$A$3:$BO$79,COLUMN('[3]Data 2009'!BA40),FALSE)+VLOOKUP(A26,'[3]Data 2009'!$A$3:$BO$79,COLUMN('[3]Data 2009'!BJ40))</f>
        <v>71535</v>
      </c>
      <c r="G26" s="6">
        <f>VLOOKUP(A26,'[3]Data 2009'!$A$3:$BO$79,COLUMN('[3]Data 2009'!U73),FALSE)+VLOOKUP(A26,'[3]Data 2009'!$A$3:$BO$79,COLUMN('[3]Data 2009'!AH73),FALSE)+VLOOKUP(A26,'[3]Data 2009'!$A$3:$BO$79,COLUMN('[3]Data 2009'!AI73),FALSE)+VLOOKUP(A26,'[3]Data 2009'!$A$3:$BO$79,COLUMN('[3]Data 2009'!AJ73),FALSE)+VLOOKUP(A26,'[3]Data 2009'!$A$3:$BO$79,COLUMN('[3]Data 2009'!AK73),FALSE)+VLOOKUP(A26,'[3]Data 2009'!$A$3:$BO$79,COLUMN('[3]Data 2009'!AL73),FALSE)+VLOOKUP(A26,'[3]Data 2009'!$A$3:$BO$79,COLUMN('[3]Data 2009'!BH73),FALSE)+VLOOKUP(A26,'[3]Data 2009'!$A$3:$BO$79,COLUMN('[3]Data 2009'!BI73),FALSE)+VLOOKUP(A26,'[3]Data 2009'!$A$3:$BO$79,COLUMN('[3]Data 2009'!BL73),FALSE)</f>
        <v>144726</v>
      </c>
      <c r="H26" s="6">
        <f>VLOOKUP(A26,'[3]Data 2009'!$A$3:$BO$79,COLUMN('[3]Data 2009'!N73),FALSE)+VLOOKUP(A26,'[3]Data 2009'!$A$3:$BO$79,COLUMN('[3]Data 2009'!P73),FALSE)+VLOOKUP(A26,'[3]Data 2009'!$A$3:$BO$79,COLUMN('[3]Data 2009'!Q73),FALSE)</f>
        <v>61993</v>
      </c>
      <c r="I26" s="6">
        <f>VLOOKUP(A26,'[3]Data 2009'!$A$3:$BO$79,COLUMN('[3]Data 2009'!J40),FALSE)+VLOOKUP(A26,'[3]Data 2009'!$A$3:$BO$79,COLUMN('[3]Data 2009'!R40),FALSE)+VLOOKUP(A26,'[3]Data 2009'!$A$3:$BO$79,COLUMN('[3]Data 2009'!S40),FALSE)+VLOOKUP(A26,'[3]Data 2009'!$A$3:$BO$79,COLUMN('[3]Data 2009'!Z40),FALSE)+VLOOKUP(A26,'[3]Data 2009'!$A$3:$BO$79,COLUMN('[3]Data 2009'!AA40),FALSE)+VLOOKUP(A26,'[3]Data 2009'!$A$3:$BO$79,COLUMN('[3]Data 2009'!AD40),FALSE)+VLOOKUP(A26,'[3]Data 2009'!$A$3:$BO$79,COLUMN('[3]Data 2009'!AE40),FALSE)+VLOOKUP(A26,'[3]Data 2009'!$A$3:$BO$79,COLUMN('[3]Data 2009'!AF40),FALSE)+VLOOKUP(A26,'[3]Data 2009'!$A$3:$BO$79,COLUMN('[3]Data 2009'!AW40),FALSE)+VLOOKUP(A26,'[3]Data 2009'!$A$3:$BO$79,COLUMN('[3]Data 2009'!BK40),FALSE)</f>
        <v>69577</v>
      </c>
      <c r="J26" s="6">
        <f>VLOOKUP(A26,'[3]Data 2009'!$A$3:$BO$79,COLUMN('[3]Data 2009'!F40),FALSE)+VLOOKUP(A26,'[3]Data 2009'!$A$3:$BO$79,COLUMN('[3]Data 2009'!AR40),FALSE)+VLOOKUP(A26,'[3]Data 2009'!$A$3:$BO$79,COLUMN('[3]Data 2009'!AU40),FALSE)</f>
        <v>12157</v>
      </c>
      <c r="K26" s="6">
        <f>VLOOKUP(A26,'[3]Data 2009'!$A$3:$BO$79,COLUMN('[3]Data 2009'!G40),FALSE)+VLOOKUP(A26,'[3]Data 2009'!$A$3:$BO$79,COLUMN('[3]Data 2009'!AO40),FALSE)+VLOOKUP(A26,'[3]Data 2009'!$A$3:$BO$79,COLUMN('[3]Data 2009'!AV40),FALSE)+VLOOKUP(A26,'[3]Data 2009'!$A$3:$BO$79,COLUMN('[3]Data 2009'!BO40),FALSE)+VLOOKUP(A26,'[3]Data 2009'!$A$3:$BO$79,COLUMN('[3]Data 2009'!AP40),FALSE)</f>
        <v>10269</v>
      </c>
      <c r="L26" s="6">
        <f>VLOOKUP(A26,'[3]Data 2009'!$A$3:$BO$79,COLUMN('[3]Data 2009'!L40),FALSE)+VLOOKUP(A26,'[3]Data 2009'!$A$3:$BO$79,COLUMN('[3]Data 2009'!AB40),FALSE)+VLOOKUP(A26,'[3]Data 2009'!$A$3:$BO$79,COLUMN('[3]Data 2009'!AC40),FALSE)+VLOOKUP(A26,'[3]Data 2009'!$A$3:$BO$79,COLUMN('[3]Data 2009'!BM40),FALSE)+VLOOKUP(A26,'[3]Data 2009'!$A$3:$BO$79,COLUMN('[3]Data 2009'!K40),FALSE)</f>
        <v>20886</v>
      </c>
      <c r="M26" s="6">
        <f>VLOOKUP(A26,'[3]Data 2009'!$A$3:$BO$79,COLUMN('[3]Data 2009'!AG40),FALSE)+VLOOKUP(A26,'[3]Data 2009'!$A$3:$BO$79,COLUMN('[3]Data 2009'!AM40),FALSE)+VLOOKUP(A26,'[3]Data 2009'!$A$3:$BO$79,COLUMN('[3]Data 2009'!AN40),FALSE)+VLOOKUP(A26,'[3]Data 2009'!$A$3:$BO$79,COLUMN('[3]Data 2009'!AT40),FALSE)</f>
        <v>0</v>
      </c>
      <c r="N26" s="6">
        <f>VLOOKUP(A26,'[3]Data 2009'!$A$3:$BO$79,COLUMN('[3]Data 2009'!O40),FALSE)+VLOOKUP(A26,'[3]Data 2009'!$A$3:$BO$79,COLUMN('[3]Data 2009'!AQ40),FALSE)</f>
        <v>5948</v>
      </c>
      <c r="O26" s="6">
        <f>VLOOKUP(A26,'[3]Data 2009'!$A$3:$BR$79,COLUMN('[3]Data 2009'!BR40),FALSE)</f>
        <v>38543</v>
      </c>
      <c r="P26" s="21">
        <f t="shared" si="0"/>
        <v>4558767</v>
      </c>
      <c r="R26" s="6">
        <f t="shared" si="1"/>
        <v>932.46801346801351</v>
      </c>
      <c r="S26" s="6">
        <f t="shared" si="2"/>
        <v>12950.134680134681</v>
      </c>
      <c r="T26" s="6">
        <f t="shared" si="3"/>
        <v>487.29292929292927</v>
      </c>
      <c r="U26" s="6">
        <f t="shared" si="4"/>
        <v>487.29292929292927</v>
      </c>
      <c r="V26" s="6">
        <f t="shared" si="5"/>
        <v>208.73063973063972</v>
      </c>
      <c r="W26" s="6">
        <f t="shared" si="6"/>
        <v>234.26599326599327</v>
      </c>
      <c r="X26" s="6">
        <f t="shared" si="7"/>
        <v>40.932659932659931</v>
      </c>
      <c r="Y26" s="6">
        <f t="shared" si="8"/>
        <v>34.575757575757578</v>
      </c>
      <c r="Z26" s="6">
        <f t="shared" si="9"/>
        <v>70.323232323232318</v>
      </c>
      <c r="AA26" s="6">
        <f t="shared" si="10"/>
        <v>0</v>
      </c>
      <c r="AB26" s="6">
        <f t="shared" si="11"/>
        <v>20.026936026936028</v>
      </c>
      <c r="AC26" s="6">
        <f t="shared" si="12"/>
        <v>129.77441077441077</v>
      </c>
    </row>
    <row r="27" spans="1:29">
      <c r="A27" s="18" t="s">
        <v>103</v>
      </c>
      <c r="B27" s="18">
        <v>4</v>
      </c>
      <c r="C27" s="22">
        <f>VLOOKUP(A27,[3]Enrollment!$B$3:$C$80,2,FALSE)</f>
        <v>276</v>
      </c>
      <c r="D27" s="6">
        <f>SUM(VLOOKUP(A27,'[3]Data 2009'!$A$3:$BO$79,5,FALSE)+VLOOKUP(A27,'[3]Data 2009'!$A$3:$BO$79,13,FALSE)+VLOOKUP(A27,'[3]Data 2009'!$A$3:$BO$79,COLUMN('[3]Data 2009'!$BC$2:$BC$79),FALSE)+VLOOKUP(A27,'[3]Data 2009'!$A$3:$BO$79,COLUMN('[3]Data 2009'!$BD$3),FALSE)+VLOOKUP(A27,'[3]Data 2009'!$A$3:$BO$79,COLUMN('[3]Data 2009'!$BE$3),FALSE)+VLOOKUP(A27,'[3]Data 2009'!$A$3:$BO$79,COLUMN('[3]Data 2009'!$BF$3),FALSE)+VLOOKUP(A27,'[3]Data 2009'!$A$3:$BO$79,COLUMN('[3]Data 2009'!$BN$3),FALSE))</f>
        <v>352339</v>
      </c>
      <c r="E27" s="6">
        <f>(VLOOKUP(A27,'[3]Data 2009'!$A$3:$BO$79,COLUMN('[3]Data 2009'!$D$1),FALSE)+VLOOKUP(A27,'[3]Data 2009'!$A$3:$BO$79,COLUMN('[3]Data 2009'!$I$3),FALSE)+VLOOKUP(A27,'[3]Data 2009'!$A$3:$BO$79,COLUMN('[3]Data 2009'!$T$3),FALSE)+VLOOKUP(A27,'[3]Data 2009'!$A$3:$BO$79,COLUMN('[3]Data 2009'!$AS$3),FALSE)+VLOOKUP(A27,'[3]Data 2009'!$A$3:$BO$79,COLUMN('[3]Data 2009'!$AY$3),FALSE)+VLOOKUP(A27,'[3]Data 2009'!$A$3:$BO$79,COLUMN('[3]Data 2009'!$BB$3),FALSE)+VLOOKUP(A27,'[3]Data 2009'!$A$3:$BO$79,COLUMN('[3]Data 2009'!$BG$3),FALSE))</f>
        <v>2782941</v>
      </c>
      <c r="F27" s="6">
        <f>VLOOKUP(A27,'[3]Data 2009'!$A$3:$BO$79,COLUMN('[3]Data 2009'!H42),FALSE)+VLOOKUP(A27,'[3]Data 2009'!$A$3:$BO$79,COLUMN('[3]Data 2009'!V42),FALSE)+VLOOKUP(A27,'[3]Data 2009'!$A$3:$BO$79,COLUMN('[3]Data 2009'!W42),FALSE)+VLOOKUP(A27,'[3]Data 2009'!$A$3:$BO$79,COLUMN('[3]Data 2009'!X42),FALSE)+VLOOKUP(A27,'[3]Data 2009'!$A$3:$BO$79,COLUMN('[3]Data 2009'!Y42),FALSE)+VLOOKUP(A27,'[3]Data 2009'!$A$3:$BO$79,COLUMN('[3]Data 2009'!AT42),FALSE)+VLOOKUP(A27,'[3]Data 2009'!$A$3:$BO$79,COLUMN('[3]Data 2009'!AX42),FALSE)+VLOOKUP(A27,'[3]Data 2009'!$A$3:$BO$79,COLUMN('[3]Data 2009'!AZ42),FALSE)+VLOOKUP(A27,'[3]Data 2009'!$A$3:$BO$79,COLUMN('[3]Data 2009'!BA42),FALSE)+VLOOKUP(A27,'[3]Data 2009'!$A$3:$BO$79,COLUMN('[3]Data 2009'!BJ42))</f>
        <v>21457</v>
      </c>
      <c r="G27" s="6">
        <f>VLOOKUP(A27,'[3]Data 2009'!$A$3:$BO$79,COLUMN('[3]Data 2009'!U75),FALSE)+VLOOKUP(A27,'[3]Data 2009'!$A$3:$BO$79,COLUMN('[3]Data 2009'!AH75),FALSE)+VLOOKUP(A27,'[3]Data 2009'!$A$3:$BO$79,COLUMN('[3]Data 2009'!AI75),FALSE)+VLOOKUP(A27,'[3]Data 2009'!$A$3:$BO$79,COLUMN('[3]Data 2009'!AJ75),FALSE)+VLOOKUP(A27,'[3]Data 2009'!$A$3:$BO$79,COLUMN('[3]Data 2009'!AK75),FALSE)+VLOOKUP(A27,'[3]Data 2009'!$A$3:$BO$79,COLUMN('[3]Data 2009'!AL75),FALSE)+VLOOKUP(A27,'[3]Data 2009'!$A$3:$BO$79,COLUMN('[3]Data 2009'!BH75),FALSE)+VLOOKUP(A27,'[3]Data 2009'!$A$3:$BO$79,COLUMN('[3]Data 2009'!BI75),FALSE)+VLOOKUP(A27,'[3]Data 2009'!$A$3:$BO$79,COLUMN('[3]Data 2009'!BL75),FALSE)</f>
        <v>152388</v>
      </c>
      <c r="H27" s="6">
        <f>VLOOKUP(A27,'[3]Data 2009'!$A$3:$BO$79,COLUMN('[3]Data 2009'!N75),FALSE)+VLOOKUP(A27,'[3]Data 2009'!$A$3:$BO$79,COLUMN('[3]Data 2009'!P75),FALSE)+VLOOKUP(A27,'[3]Data 2009'!$A$3:$BO$79,COLUMN('[3]Data 2009'!Q75),FALSE)</f>
        <v>40208</v>
      </c>
      <c r="I27" s="6">
        <f>VLOOKUP(A27,'[3]Data 2009'!$A$3:$BO$79,COLUMN('[3]Data 2009'!J42),FALSE)+VLOOKUP(A27,'[3]Data 2009'!$A$3:$BO$79,COLUMN('[3]Data 2009'!R42),FALSE)+VLOOKUP(A27,'[3]Data 2009'!$A$3:$BO$79,COLUMN('[3]Data 2009'!S42),FALSE)+VLOOKUP(A27,'[3]Data 2009'!$A$3:$BO$79,COLUMN('[3]Data 2009'!Z42),FALSE)+VLOOKUP(A27,'[3]Data 2009'!$A$3:$BO$79,COLUMN('[3]Data 2009'!AA42),FALSE)+VLOOKUP(A27,'[3]Data 2009'!$A$3:$BO$79,COLUMN('[3]Data 2009'!AD42),FALSE)+VLOOKUP(A27,'[3]Data 2009'!$A$3:$BO$79,COLUMN('[3]Data 2009'!AE42),FALSE)+VLOOKUP(A27,'[3]Data 2009'!$A$3:$BO$79,COLUMN('[3]Data 2009'!AF42),FALSE)+VLOOKUP(A27,'[3]Data 2009'!$A$3:$BO$79,COLUMN('[3]Data 2009'!AW42),FALSE)+VLOOKUP(A27,'[3]Data 2009'!$A$3:$BO$79,COLUMN('[3]Data 2009'!BK42),FALSE)</f>
        <v>53220</v>
      </c>
      <c r="J27" s="6">
        <f>VLOOKUP(A27,'[3]Data 2009'!$A$3:$BO$79,COLUMN('[3]Data 2009'!F42),FALSE)+VLOOKUP(A27,'[3]Data 2009'!$A$3:$BO$79,COLUMN('[3]Data 2009'!AR42),FALSE)+VLOOKUP(A27,'[3]Data 2009'!$A$3:$BO$79,COLUMN('[3]Data 2009'!AU42),FALSE)</f>
        <v>25343</v>
      </c>
      <c r="K27" s="6">
        <f>VLOOKUP(A27,'[3]Data 2009'!$A$3:$BO$79,COLUMN('[3]Data 2009'!G42),FALSE)+VLOOKUP(A27,'[3]Data 2009'!$A$3:$BO$79,COLUMN('[3]Data 2009'!AO42),FALSE)+VLOOKUP(A27,'[3]Data 2009'!$A$3:$BO$79,COLUMN('[3]Data 2009'!AV42),FALSE)+VLOOKUP(A27,'[3]Data 2009'!$A$3:$BO$79,COLUMN('[3]Data 2009'!BO42),FALSE)+VLOOKUP(A27,'[3]Data 2009'!$A$3:$BO$79,COLUMN('[3]Data 2009'!AP42),FALSE)</f>
        <v>35407</v>
      </c>
      <c r="L27" s="6">
        <f>VLOOKUP(A27,'[3]Data 2009'!$A$3:$BO$79,COLUMN('[3]Data 2009'!L42),FALSE)+VLOOKUP(A27,'[3]Data 2009'!$A$3:$BO$79,COLUMN('[3]Data 2009'!AB42),FALSE)+VLOOKUP(A27,'[3]Data 2009'!$A$3:$BO$79,COLUMN('[3]Data 2009'!AC42),FALSE)+VLOOKUP(A27,'[3]Data 2009'!$A$3:$BO$79,COLUMN('[3]Data 2009'!BM42),FALSE)+VLOOKUP(A27,'[3]Data 2009'!$A$3:$BO$79,COLUMN('[3]Data 2009'!K42),FALSE)</f>
        <v>53803</v>
      </c>
      <c r="M27" s="6">
        <f>VLOOKUP(A27,'[3]Data 2009'!$A$3:$BO$79,COLUMN('[3]Data 2009'!AG42),FALSE)+VLOOKUP(A27,'[3]Data 2009'!$A$3:$BO$79,COLUMN('[3]Data 2009'!AM42),FALSE)+VLOOKUP(A27,'[3]Data 2009'!$A$3:$BO$79,COLUMN('[3]Data 2009'!AN42),FALSE)+VLOOKUP(A27,'[3]Data 2009'!$A$3:$BO$79,COLUMN('[3]Data 2009'!AT42),FALSE)</f>
        <v>200870</v>
      </c>
      <c r="N27" s="6">
        <f>VLOOKUP(A27,'[3]Data 2009'!$A$3:$BO$79,COLUMN('[3]Data 2009'!O42),FALSE)+VLOOKUP(A27,'[3]Data 2009'!$A$3:$BO$79,COLUMN('[3]Data 2009'!AQ42),FALSE)</f>
        <v>588</v>
      </c>
      <c r="O27" s="6">
        <f>VLOOKUP(A27,'[3]Data 2009'!$A$3:$BR$79,COLUMN('[3]Data 2009'!BR42),FALSE)</f>
        <v>36085</v>
      </c>
      <c r="P27" s="21">
        <f t="shared" si="0"/>
        <v>3754649</v>
      </c>
      <c r="R27" s="6">
        <f t="shared" si="1"/>
        <v>1276.590579710145</v>
      </c>
      <c r="S27" s="6">
        <f t="shared" si="2"/>
        <v>10083.119565217392</v>
      </c>
      <c r="T27" s="6">
        <f t="shared" si="3"/>
        <v>552.13043478260875</v>
      </c>
      <c r="U27" s="6">
        <f t="shared" si="4"/>
        <v>552.13043478260875</v>
      </c>
      <c r="V27" s="6">
        <f t="shared" si="5"/>
        <v>145.68115942028984</v>
      </c>
      <c r="W27" s="6">
        <f t="shared" si="6"/>
        <v>192.82608695652175</v>
      </c>
      <c r="X27" s="6">
        <f t="shared" si="7"/>
        <v>91.822463768115938</v>
      </c>
      <c r="Y27" s="6">
        <f t="shared" si="8"/>
        <v>128.28623188405797</v>
      </c>
      <c r="Z27" s="6">
        <f t="shared" si="9"/>
        <v>194.93840579710144</v>
      </c>
      <c r="AA27" s="6">
        <f t="shared" si="10"/>
        <v>727.78985507246375</v>
      </c>
      <c r="AB27" s="6">
        <f t="shared" si="11"/>
        <v>2.1304347826086958</v>
      </c>
      <c r="AC27" s="6">
        <f t="shared" si="12"/>
        <v>130.74275362318841</v>
      </c>
    </row>
    <row r="28" spans="1:29">
      <c r="A28" s="24" t="s">
        <v>104</v>
      </c>
      <c r="B28" s="18">
        <v>3</v>
      </c>
      <c r="C28" s="22">
        <f>VLOOKUP(A28,[3]Enrollment!$B$3:$C$80,2,FALSE)</f>
        <v>405</v>
      </c>
      <c r="D28" s="6">
        <f>SUM(VLOOKUP(A28,'[3]Data 2009'!$A$3:$BO$79,5,FALSE)+VLOOKUP(A28,'[3]Data 2009'!$A$3:$BO$79,13,FALSE)+VLOOKUP(A28,'[3]Data 2009'!$A$3:$BO$79,COLUMN('[3]Data 2009'!$BC$2:$BC$79),FALSE)+VLOOKUP(A28,'[3]Data 2009'!$A$3:$BO$79,COLUMN('[3]Data 2009'!$BD$3),FALSE)+VLOOKUP(A28,'[3]Data 2009'!$A$3:$BO$79,COLUMN('[3]Data 2009'!$BE$3),FALSE)+VLOOKUP(A28,'[3]Data 2009'!$A$3:$BO$79,COLUMN('[3]Data 2009'!$BF$3),FALSE)+VLOOKUP(A28,'[3]Data 2009'!$A$3:$BO$79,COLUMN('[3]Data 2009'!$BN$3),FALSE))</f>
        <v>659932</v>
      </c>
      <c r="E28" s="6">
        <f>(VLOOKUP(A28,'[3]Data 2009'!$A$3:$BO$79,COLUMN('[3]Data 2009'!$D$1),FALSE)+VLOOKUP(A28,'[3]Data 2009'!$A$3:$BO$79,COLUMN('[3]Data 2009'!$I$3),FALSE)+VLOOKUP(A28,'[3]Data 2009'!$A$3:$BO$79,COLUMN('[3]Data 2009'!$T$3),FALSE)+VLOOKUP(A28,'[3]Data 2009'!$A$3:$BO$79,COLUMN('[3]Data 2009'!$AS$3),FALSE)+VLOOKUP(A28,'[3]Data 2009'!$A$3:$BO$79,COLUMN('[3]Data 2009'!$AY$3),FALSE)+VLOOKUP(A28,'[3]Data 2009'!$A$3:$BO$79,COLUMN('[3]Data 2009'!$BB$3),FALSE)+VLOOKUP(A28,'[3]Data 2009'!$A$3:$BO$79,COLUMN('[3]Data 2009'!$BG$3),FALSE))</f>
        <v>3310762</v>
      </c>
      <c r="F28" s="6">
        <f>VLOOKUP(A28,'[3]Data 2009'!$A$3:$BO$79,COLUMN('[3]Data 2009'!H43),FALSE)+VLOOKUP(A28,'[3]Data 2009'!$A$3:$BO$79,COLUMN('[3]Data 2009'!V43),FALSE)+VLOOKUP(A28,'[3]Data 2009'!$A$3:$BO$79,COLUMN('[3]Data 2009'!W43),FALSE)+VLOOKUP(A28,'[3]Data 2009'!$A$3:$BO$79,COLUMN('[3]Data 2009'!X43),FALSE)+VLOOKUP(A28,'[3]Data 2009'!$A$3:$BO$79,COLUMN('[3]Data 2009'!Y43),FALSE)+VLOOKUP(A28,'[3]Data 2009'!$A$3:$BO$79,COLUMN('[3]Data 2009'!AT43),FALSE)+VLOOKUP(A28,'[3]Data 2009'!$A$3:$BO$79,COLUMN('[3]Data 2009'!AX43),FALSE)+VLOOKUP(A28,'[3]Data 2009'!$A$3:$BO$79,COLUMN('[3]Data 2009'!AZ43),FALSE)+VLOOKUP(A28,'[3]Data 2009'!$A$3:$BO$79,COLUMN('[3]Data 2009'!BA43),FALSE)+VLOOKUP(A28,'[3]Data 2009'!$A$3:$BO$79,COLUMN('[3]Data 2009'!BJ43))</f>
        <v>203164</v>
      </c>
      <c r="G28" s="6">
        <f>VLOOKUP(A28,'[3]Data 2009'!$A$3:$BO$79,COLUMN('[3]Data 2009'!U76),FALSE)+VLOOKUP(A28,'[3]Data 2009'!$A$3:$BO$79,COLUMN('[3]Data 2009'!AH76),FALSE)+VLOOKUP(A28,'[3]Data 2009'!$A$3:$BO$79,COLUMN('[3]Data 2009'!AI76),FALSE)+VLOOKUP(A28,'[3]Data 2009'!$A$3:$BO$79,COLUMN('[3]Data 2009'!AJ76),FALSE)+VLOOKUP(A28,'[3]Data 2009'!$A$3:$BO$79,COLUMN('[3]Data 2009'!AK76),FALSE)+VLOOKUP(A28,'[3]Data 2009'!$A$3:$BO$79,COLUMN('[3]Data 2009'!AL76),FALSE)+VLOOKUP(A28,'[3]Data 2009'!$A$3:$BO$79,COLUMN('[3]Data 2009'!BH76),FALSE)+VLOOKUP(A28,'[3]Data 2009'!$A$3:$BO$79,COLUMN('[3]Data 2009'!BI76),FALSE)+VLOOKUP(A28,'[3]Data 2009'!$A$3:$BO$79,COLUMN('[3]Data 2009'!BL76),FALSE)</f>
        <v>164181</v>
      </c>
      <c r="H28" s="6">
        <f>VLOOKUP(A28,'[3]Data 2009'!$A$3:$BO$79,COLUMN('[3]Data 2009'!N76),FALSE)+VLOOKUP(A28,'[3]Data 2009'!$A$3:$BO$79,COLUMN('[3]Data 2009'!P76),FALSE)+VLOOKUP(A28,'[3]Data 2009'!$A$3:$BO$79,COLUMN('[3]Data 2009'!Q76),FALSE)</f>
        <v>110579</v>
      </c>
      <c r="I28" s="6">
        <f>VLOOKUP(A28,'[3]Data 2009'!$A$3:$BO$79,COLUMN('[3]Data 2009'!J43),FALSE)+VLOOKUP(A28,'[3]Data 2009'!$A$3:$BO$79,COLUMN('[3]Data 2009'!R43),FALSE)+VLOOKUP(A28,'[3]Data 2009'!$A$3:$BO$79,COLUMN('[3]Data 2009'!S43),FALSE)+VLOOKUP(A28,'[3]Data 2009'!$A$3:$BO$79,COLUMN('[3]Data 2009'!Z43),FALSE)+VLOOKUP(A28,'[3]Data 2009'!$A$3:$BO$79,COLUMN('[3]Data 2009'!AA43),FALSE)+VLOOKUP(A28,'[3]Data 2009'!$A$3:$BO$79,COLUMN('[3]Data 2009'!AD43),FALSE)+VLOOKUP(A28,'[3]Data 2009'!$A$3:$BO$79,COLUMN('[3]Data 2009'!AE43),FALSE)+VLOOKUP(A28,'[3]Data 2009'!$A$3:$BO$79,COLUMN('[3]Data 2009'!AF43),FALSE)+VLOOKUP(A28,'[3]Data 2009'!$A$3:$BO$79,COLUMN('[3]Data 2009'!AW43),FALSE)+VLOOKUP(A28,'[3]Data 2009'!$A$3:$BO$79,COLUMN('[3]Data 2009'!BK43),FALSE)</f>
        <v>179028</v>
      </c>
      <c r="J28" s="6">
        <f>VLOOKUP(A28,'[3]Data 2009'!$A$3:$BO$79,COLUMN('[3]Data 2009'!F43),FALSE)+VLOOKUP(A28,'[3]Data 2009'!$A$3:$BO$79,COLUMN('[3]Data 2009'!AR43),FALSE)+VLOOKUP(A28,'[3]Data 2009'!$A$3:$BO$79,COLUMN('[3]Data 2009'!AU43),FALSE)</f>
        <v>83390</v>
      </c>
      <c r="K28" s="6">
        <f>VLOOKUP(A28,'[3]Data 2009'!$A$3:$BO$79,COLUMN('[3]Data 2009'!G43),FALSE)+VLOOKUP(A28,'[3]Data 2009'!$A$3:$BO$79,COLUMN('[3]Data 2009'!AO43),FALSE)+VLOOKUP(A28,'[3]Data 2009'!$A$3:$BO$79,COLUMN('[3]Data 2009'!AV43),FALSE)+VLOOKUP(A28,'[3]Data 2009'!$A$3:$BO$79,COLUMN('[3]Data 2009'!BO43),FALSE)+VLOOKUP(A28,'[3]Data 2009'!$A$3:$BO$79,COLUMN('[3]Data 2009'!AP43),FALSE)</f>
        <v>33380</v>
      </c>
      <c r="L28" s="6">
        <f>VLOOKUP(A28,'[3]Data 2009'!$A$3:$BO$79,COLUMN('[3]Data 2009'!L43),FALSE)+VLOOKUP(A28,'[3]Data 2009'!$A$3:$BO$79,COLUMN('[3]Data 2009'!AB43),FALSE)+VLOOKUP(A28,'[3]Data 2009'!$A$3:$BO$79,COLUMN('[3]Data 2009'!AC43),FALSE)+VLOOKUP(A28,'[3]Data 2009'!$A$3:$BO$79,COLUMN('[3]Data 2009'!BM43),FALSE)+VLOOKUP(A28,'[3]Data 2009'!$A$3:$BO$79,COLUMN('[3]Data 2009'!K43),FALSE)</f>
        <v>29524</v>
      </c>
      <c r="M28" s="6">
        <f>VLOOKUP(A28,'[3]Data 2009'!$A$3:$BO$79,COLUMN('[3]Data 2009'!AG43),FALSE)+VLOOKUP(A28,'[3]Data 2009'!$A$3:$BO$79,COLUMN('[3]Data 2009'!AM43),FALSE)+VLOOKUP(A28,'[3]Data 2009'!$A$3:$BO$79,COLUMN('[3]Data 2009'!AN43),FALSE)+VLOOKUP(A28,'[3]Data 2009'!$A$3:$BO$79,COLUMN('[3]Data 2009'!AT43),FALSE)</f>
        <v>12375</v>
      </c>
      <c r="N28" s="6">
        <f>VLOOKUP(A28,'[3]Data 2009'!$A$3:$BO$79,COLUMN('[3]Data 2009'!O43),FALSE)+VLOOKUP(A28,'[3]Data 2009'!$A$3:$BO$79,COLUMN('[3]Data 2009'!AQ43),FALSE)</f>
        <v>18013</v>
      </c>
      <c r="O28" s="6">
        <f>VLOOKUP(A28,'[3]Data 2009'!$A$3:$BR$79,COLUMN('[3]Data 2009'!BR43),FALSE)</f>
        <v>116643</v>
      </c>
      <c r="P28" s="21">
        <f t="shared" si="0"/>
        <v>4920971</v>
      </c>
      <c r="R28" s="6">
        <f t="shared" si="1"/>
        <v>1629.4617283950618</v>
      </c>
      <c r="S28" s="6">
        <f t="shared" si="2"/>
        <v>8174.7209876543211</v>
      </c>
      <c r="T28" s="6">
        <f t="shared" si="3"/>
        <v>405.38518518518521</v>
      </c>
      <c r="U28" s="6">
        <f t="shared" si="4"/>
        <v>405.38518518518521</v>
      </c>
      <c r="V28" s="6">
        <f t="shared" si="5"/>
        <v>273.0345679012346</v>
      </c>
      <c r="W28" s="6">
        <f t="shared" si="6"/>
        <v>442.04444444444442</v>
      </c>
      <c r="X28" s="6">
        <f t="shared" si="7"/>
        <v>205.90123456790124</v>
      </c>
      <c r="Y28" s="6">
        <f t="shared" si="8"/>
        <v>82.419753086419746</v>
      </c>
      <c r="Z28" s="6">
        <f t="shared" si="9"/>
        <v>72.89876543209877</v>
      </c>
      <c r="AA28" s="6">
        <f t="shared" si="10"/>
        <v>30.555555555555557</v>
      </c>
      <c r="AB28" s="6">
        <f t="shared" si="11"/>
        <v>44.476543209876546</v>
      </c>
      <c r="AC28" s="6">
        <f t="shared" si="12"/>
        <v>288.00740740740741</v>
      </c>
    </row>
    <row r="29" spans="1:29">
      <c r="A29" s="24" t="s">
        <v>105</v>
      </c>
      <c r="B29" s="18">
        <v>1</v>
      </c>
      <c r="C29" s="22">
        <f>VLOOKUP(A29,[3]Enrollment!$B$3:$C$80,2,FALSE)</f>
        <v>193</v>
      </c>
      <c r="D29" s="6">
        <f>SUM(VLOOKUP(A29,'[3]Data 2009'!$A$3:$BO$79,5,FALSE)+VLOOKUP(A29,'[3]Data 2009'!$A$3:$BO$79,13,FALSE)+VLOOKUP(A29,'[3]Data 2009'!$A$3:$BO$79,COLUMN('[3]Data 2009'!$BC$2:$BC$79),FALSE)+VLOOKUP(A29,'[3]Data 2009'!$A$3:$BO$79,COLUMN('[3]Data 2009'!$BD$3),FALSE)+VLOOKUP(A29,'[3]Data 2009'!$A$3:$BO$79,COLUMN('[3]Data 2009'!$BE$3),FALSE)+VLOOKUP(A29,'[3]Data 2009'!$A$3:$BO$79,COLUMN('[3]Data 2009'!$BF$3),FALSE)+VLOOKUP(A29,'[3]Data 2009'!$A$3:$BO$79,COLUMN('[3]Data 2009'!$BN$3),FALSE))</f>
        <v>382542</v>
      </c>
      <c r="E29" s="6">
        <f>(VLOOKUP(A29,'[3]Data 2009'!$A$3:$BO$79,COLUMN('[3]Data 2009'!$D$1),FALSE)+VLOOKUP(A29,'[3]Data 2009'!$A$3:$BO$79,COLUMN('[3]Data 2009'!$I$3),FALSE)+VLOOKUP(A29,'[3]Data 2009'!$A$3:$BO$79,COLUMN('[3]Data 2009'!$T$3),FALSE)+VLOOKUP(A29,'[3]Data 2009'!$A$3:$BO$79,COLUMN('[3]Data 2009'!$AS$3),FALSE)+VLOOKUP(A29,'[3]Data 2009'!$A$3:$BO$79,COLUMN('[3]Data 2009'!$AY$3),FALSE)+VLOOKUP(A29,'[3]Data 2009'!$A$3:$BO$79,COLUMN('[3]Data 2009'!$BB$3),FALSE)+VLOOKUP(A29,'[3]Data 2009'!$A$3:$BO$79,COLUMN('[3]Data 2009'!$BG$3),FALSE))</f>
        <v>1609833</v>
      </c>
      <c r="F29" s="6">
        <f>VLOOKUP(A29,'[3]Data 2009'!$A$3:$BO$79,COLUMN('[3]Data 2009'!H44),FALSE)+VLOOKUP(A29,'[3]Data 2009'!$A$3:$BO$79,COLUMN('[3]Data 2009'!V44),FALSE)+VLOOKUP(A29,'[3]Data 2009'!$A$3:$BO$79,COLUMN('[3]Data 2009'!W44),FALSE)+VLOOKUP(A29,'[3]Data 2009'!$A$3:$BO$79,COLUMN('[3]Data 2009'!X44),FALSE)+VLOOKUP(A29,'[3]Data 2009'!$A$3:$BO$79,COLUMN('[3]Data 2009'!Y44),FALSE)+VLOOKUP(A29,'[3]Data 2009'!$A$3:$BO$79,COLUMN('[3]Data 2009'!AT44),FALSE)+VLOOKUP(A29,'[3]Data 2009'!$A$3:$BO$79,COLUMN('[3]Data 2009'!AX44),FALSE)+VLOOKUP(A29,'[3]Data 2009'!$A$3:$BO$79,COLUMN('[3]Data 2009'!AZ44),FALSE)+VLOOKUP(A29,'[3]Data 2009'!$A$3:$BO$79,COLUMN('[3]Data 2009'!BA44),FALSE)+VLOOKUP(A29,'[3]Data 2009'!$A$3:$BO$79,COLUMN('[3]Data 2009'!BJ44))</f>
        <v>108081</v>
      </c>
      <c r="G29" s="6">
        <f>VLOOKUP(A29,'[3]Data 2009'!$A$3:$BO$79,COLUMN('[3]Data 2009'!U77),FALSE)+VLOOKUP(A29,'[3]Data 2009'!$A$3:$BO$79,COLUMN('[3]Data 2009'!AH77),FALSE)+VLOOKUP(A29,'[3]Data 2009'!$A$3:$BO$79,COLUMN('[3]Data 2009'!AI77),FALSE)+VLOOKUP(A29,'[3]Data 2009'!$A$3:$BO$79,COLUMN('[3]Data 2009'!AJ77),FALSE)+VLOOKUP(A29,'[3]Data 2009'!$A$3:$BO$79,COLUMN('[3]Data 2009'!AK77),FALSE)+VLOOKUP(A29,'[3]Data 2009'!$A$3:$BO$79,COLUMN('[3]Data 2009'!AL77),FALSE)+VLOOKUP(A29,'[3]Data 2009'!$A$3:$BO$79,COLUMN('[3]Data 2009'!BH77),FALSE)+VLOOKUP(A29,'[3]Data 2009'!$A$3:$BO$79,COLUMN('[3]Data 2009'!BI77),FALSE)+VLOOKUP(A29,'[3]Data 2009'!$A$3:$BO$79,COLUMN('[3]Data 2009'!BL77),FALSE)</f>
        <v>81807</v>
      </c>
      <c r="H29" s="6">
        <f>VLOOKUP(A29,'[3]Data 2009'!$A$3:$BO$79,COLUMN('[3]Data 2009'!N77),FALSE)+VLOOKUP(A29,'[3]Data 2009'!$A$3:$BO$79,COLUMN('[3]Data 2009'!P77),FALSE)+VLOOKUP(A29,'[3]Data 2009'!$A$3:$BO$79,COLUMN('[3]Data 2009'!Q77),FALSE)</f>
        <v>58439</v>
      </c>
      <c r="I29" s="6">
        <f>VLOOKUP(A29,'[3]Data 2009'!$A$3:$BO$79,COLUMN('[3]Data 2009'!J44),FALSE)+VLOOKUP(A29,'[3]Data 2009'!$A$3:$BO$79,COLUMN('[3]Data 2009'!R44),FALSE)+VLOOKUP(A29,'[3]Data 2009'!$A$3:$BO$79,COLUMN('[3]Data 2009'!S44),FALSE)+VLOOKUP(A29,'[3]Data 2009'!$A$3:$BO$79,COLUMN('[3]Data 2009'!Z44),FALSE)+VLOOKUP(A29,'[3]Data 2009'!$A$3:$BO$79,COLUMN('[3]Data 2009'!AA44),FALSE)+VLOOKUP(A29,'[3]Data 2009'!$A$3:$BO$79,COLUMN('[3]Data 2009'!AD44),FALSE)+VLOOKUP(A29,'[3]Data 2009'!$A$3:$BO$79,COLUMN('[3]Data 2009'!AE44),FALSE)+VLOOKUP(A29,'[3]Data 2009'!$A$3:$BO$79,COLUMN('[3]Data 2009'!AF44),FALSE)+VLOOKUP(A29,'[3]Data 2009'!$A$3:$BO$79,COLUMN('[3]Data 2009'!AW44),FALSE)+VLOOKUP(A29,'[3]Data 2009'!$A$3:$BO$79,COLUMN('[3]Data 2009'!BK44),FALSE)</f>
        <v>150419</v>
      </c>
      <c r="J29" s="6">
        <f>VLOOKUP(A29,'[3]Data 2009'!$A$3:$BO$79,COLUMN('[3]Data 2009'!F44),FALSE)+VLOOKUP(A29,'[3]Data 2009'!$A$3:$BO$79,COLUMN('[3]Data 2009'!AR44),FALSE)+VLOOKUP(A29,'[3]Data 2009'!$A$3:$BO$79,COLUMN('[3]Data 2009'!AU44),FALSE)</f>
        <v>163269</v>
      </c>
      <c r="K29" s="6">
        <f>VLOOKUP(A29,'[3]Data 2009'!$A$3:$BO$79,COLUMN('[3]Data 2009'!G44),FALSE)+VLOOKUP(A29,'[3]Data 2009'!$A$3:$BO$79,COLUMN('[3]Data 2009'!AO44),FALSE)+VLOOKUP(A29,'[3]Data 2009'!$A$3:$BO$79,COLUMN('[3]Data 2009'!AV44),FALSE)+VLOOKUP(A29,'[3]Data 2009'!$A$3:$BO$79,COLUMN('[3]Data 2009'!BO44),FALSE)+VLOOKUP(A29,'[3]Data 2009'!$A$3:$BO$79,COLUMN('[3]Data 2009'!AP44),FALSE)</f>
        <v>35281</v>
      </c>
      <c r="L29" s="6">
        <f>VLOOKUP(A29,'[3]Data 2009'!$A$3:$BO$79,COLUMN('[3]Data 2009'!L44),FALSE)+VLOOKUP(A29,'[3]Data 2009'!$A$3:$BO$79,COLUMN('[3]Data 2009'!AB44),FALSE)+VLOOKUP(A29,'[3]Data 2009'!$A$3:$BO$79,COLUMN('[3]Data 2009'!AC44),FALSE)+VLOOKUP(A29,'[3]Data 2009'!$A$3:$BO$79,COLUMN('[3]Data 2009'!BM44),FALSE)+VLOOKUP(A29,'[3]Data 2009'!$A$3:$BO$79,COLUMN('[3]Data 2009'!K44),FALSE)</f>
        <v>24291</v>
      </c>
      <c r="M29" s="6">
        <f>VLOOKUP(A29,'[3]Data 2009'!$A$3:$BO$79,COLUMN('[3]Data 2009'!AG44),FALSE)+VLOOKUP(A29,'[3]Data 2009'!$A$3:$BO$79,COLUMN('[3]Data 2009'!AM44),FALSE)+VLOOKUP(A29,'[3]Data 2009'!$A$3:$BO$79,COLUMN('[3]Data 2009'!AN44),FALSE)+VLOOKUP(A29,'[3]Data 2009'!$A$3:$BO$79,COLUMN('[3]Data 2009'!AT44),FALSE)</f>
        <v>6472</v>
      </c>
      <c r="N29" s="6">
        <f>VLOOKUP(A29,'[3]Data 2009'!$A$3:$BO$79,COLUMN('[3]Data 2009'!O44),FALSE)+VLOOKUP(A29,'[3]Data 2009'!$A$3:$BO$79,COLUMN('[3]Data 2009'!AQ44),FALSE)</f>
        <v>103</v>
      </c>
      <c r="O29" s="6">
        <f>VLOOKUP(A29,'[3]Data 2009'!$A$3:$BR$79,COLUMN('[3]Data 2009'!BR44),FALSE)</f>
        <v>36691</v>
      </c>
      <c r="P29" s="21">
        <f t="shared" si="0"/>
        <v>2657228</v>
      </c>
      <c r="R29" s="6">
        <f t="shared" si="1"/>
        <v>1982.0829015544041</v>
      </c>
      <c r="S29" s="6">
        <f t="shared" si="2"/>
        <v>8341.103626943006</v>
      </c>
      <c r="T29" s="6">
        <f t="shared" si="3"/>
        <v>423.8704663212435</v>
      </c>
      <c r="U29" s="6">
        <f t="shared" si="4"/>
        <v>423.8704663212435</v>
      </c>
      <c r="V29" s="6">
        <f t="shared" si="5"/>
        <v>302.79274611398966</v>
      </c>
      <c r="W29" s="6">
        <f t="shared" si="6"/>
        <v>779.37305699481863</v>
      </c>
      <c r="X29" s="6">
        <f t="shared" si="7"/>
        <v>845.9533678756477</v>
      </c>
      <c r="Y29" s="6">
        <f t="shared" si="8"/>
        <v>182.80310880829015</v>
      </c>
      <c r="Z29" s="6">
        <f t="shared" si="9"/>
        <v>125.860103626943</v>
      </c>
      <c r="AA29" s="6">
        <f t="shared" si="10"/>
        <v>33.533678756476682</v>
      </c>
      <c r="AB29" s="6">
        <f t="shared" si="11"/>
        <v>0.53367875647668395</v>
      </c>
      <c r="AC29" s="6">
        <f t="shared" si="12"/>
        <v>190.10880829015545</v>
      </c>
    </row>
    <row r="30" spans="1:29">
      <c r="A30" s="24" t="s">
        <v>106</v>
      </c>
      <c r="B30" s="18">
        <v>1</v>
      </c>
      <c r="C30" s="22">
        <f>VLOOKUP(A30,[3]Enrollment!$B$3:$C$80,2,FALSE)</f>
        <v>193</v>
      </c>
      <c r="D30" s="6">
        <f>SUM(VLOOKUP(A30,'[3]Data 2009'!$A$3:$BO$79,5,FALSE)+VLOOKUP(A30,'[3]Data 2009'!$A$3:$BO$79,13,FALSE)+VLOOKUP(A30,'[3]Data 2009'!$A$3:$BO$79,COLUMN('[3]Data 2009'!$BC$2:$BC$79),FALSE)+VLOOKUP(A30,'[3]Data 2009'!$A$3:$BO$79,COLUMN('[3]Data 2009'!$BD$3),FALSE)+VLOOKUP(A30,'[3]Data 2009'!$A$3:$BO$79,COLUMN('[3]Data 2009'!$BE$3),FALSE)+VLOOKUP(A30,'[3]Data 2009'!$A$3:$BO$79,COLUMN('[3]Data 2009'!$BF$3),FALSE)+VLOOKUP(A30,'[3]Data 2009'!$A$3:$BO$79,COLUMN('[3]Data 2009'!$BN$3),FALSE))</f>
        <v>431894</v>
      </c>
      <c r="E30" s="6">
        <f>(VLOOKUP(A30,'[3]Data 2009'!$A$3:$BO$79,COLUMN('[3]Data 2009'!$D$1),FALSE)+VLOOKUP(A30,'[3]Data 2009'!$A$3:$BO$79,COLUMN('[3]Data 2009'!$I$3),FALSE)+VLOOKUP(A30,'[3]Data 2009'!$A$3:$BO$79,COLUMN('[3]Data 2009'!$T$3),FALSE)+VLOOKUP(A30,'[3]Data 2009'!$A$3:$BO$79,COLUMN('[3]Data 2009'!$AS$3),FALSE)+VLOOKUP(A30,'[3]Data 2009'!$A$3:$BO$79,COLUMN('[3]Data 2009'!$AY$3),FALSE)+VLOOKUP(A30,'[3]Data 2009'!$A$3:$BO$79,COLUMN('[3]Data 2009'!$BB$3),FALSE)+VLOOKUP(A30,'[3]Data 2009'!$A$3:$BO$79,COLUMN('[3]Data 2009'!$BG$3),FALSE))</f>
        <v>1610665</v>
      </c>
      <c r="F30" s="6">
        <f>VLOOKUP(A30,'[3]Data 2009'!$A$3:$BO$79,COLUMN('[3]Data 2009'!H45),FALSE)+VLOOKUP(A30,'[3]Data 2009'!$A$3:$BO$79,COLUMN('[3]Data 2009'!V45),FALSE)+VLOOKUP(A30,'[3]Data 2009'!$A$3:$BO$79,COLUMN('[3]Data 2009'!W45),FALSE)+VLOOKUP(A30,'[3]Data 2009'!$A$3:$BO$79,COLUMN('[3]Data 2009'!X45),FALSE)+VLOOKUP(A30,'[3]Data 2009'!$A$3:$BO$79,COLUMN('[3]Data 2009'!Y45),FALSE)+VLOOKUP(A30,'[3]Data 2009'!$A$3:$BO$79,COLUMN('[3]Data 2009'!AT45),FALSE)+VLOOKUP(A30,'[3]Data 2009'!$A$3:$BO$79,COLUMN('[3]Data 2009'!AX45),FALSE)+VLOOKUP(A30,'[3]Data 2009'!$A$3:$BO$79,COLUMN('[3]Data 2009'!AZ45),FALSE)+VLOOKUP(A30,'[3]Data 2009'!$A$3:$BO$79,COLUMN('[3]Data 2009'!BA45),FALSE)+VLOOKUP(A30,'[3]Data 2009'!$A$3:$BO$79,COLUMN('[3]Data 2009'!BJ45))</f>
        <v>110428</v>
      </c>
      <c r="G30" s="6">
        <f>VLOOKUP(A30,'[3]Data 2009'!$A$3:$BO$79,COLUMN('[3]Data 2009'!U78),FALSE)+VLOOKUP(A30,'[3]Data 2009'!$A$3:$BO$79,COLUMN('[3]Data 2009'!AH78),FALSE)+VLOOKUP(A30,'[3]Data 2009'!$A$3:$BO$79,COLUMN('[3]Data 2009'!AI78),FALSE)+VLOOKUP(A30,'[3]Data 2009'!$A$3:$BO$79,COLUMN('[3]Data 2009'!AJ78),FALSE)+VLOOKUP(A30,'[3]Data 2009'!$A$3:$BO$79,COLUMN('[3]Data 2009'!AK78),FALSE)+VLOOKUP(A30,'[3]Data 2009'!$A$3:$BO$79,COLUMN('[3]Data 2009'!AL78),FALSE)+VLOOKUP(A30,'[3]Data 2009'!$A$3:$BO$79,COLUMN('[3]Data 2009'!BH78),FALSE)+VLOOKUP(A30,'[3]Data 2009'!$A$3:$BO$79,COLUMN('[3]Data 2009'!BI78),FALSE)+VLOOKUP(A30,'[3]Data 2009'!$A$3:$BO$79,COLUMN('[3]Data 2009'!BL78),FALSE)</f>
        <v>85432</v>
      </c>
      <c r="H30" s="6">
        <f>VLOOKUP(A30,'[3]Data 2009'!$A$3:$BO$79,COLUMN('[3]Data 2009'!N78),FALSE)+VLOOKUP(A30,'[3]Data 2009'!$A$3:$BO$79,COLUMN('[3]Data 2009'!P78),FALSE)+VLOOKUP(A30,'[3]Data 2009'!$A$3:$BO$79,COLUMN('[3]Data 2009'!Q78),FALSE)</f>
        <v>58342</v>
      </c>
      <c r="I30" s="6">
        <f>VLOOKUP(A30,'[3]Data 2009'!$A$3:$BO$79,COLUMN('[3]Data 2009'!J45),FALSE)+VLOOKUP(A30,'[3]Data 2009'!$A$3:$BO$79,COLUMN('[3]Data 2009'!R45),FALSE)+VLOOKUP(A30,'[3]Data 2009'!$A$3:$BO$79,COLUMN('[3]Data 2009'!S45),FALSE)+VLOOKUP(A30,'[3]Data 2009'!$A$3:$BO$79,COLUMN('[3]Data 2009'!Z45),FALSE)+VLOOKUP(A30,'[3]Data 2009'!$A$3:$BO$79,COLUMN('[3]Data 2009'!AA45),FALSE)+VLOOKUP(A30,'[3]Data 2009'!$A$3:$BO$79,COLUMN('[3]Data 2009'!AD45),FALSE)+VLOOKUP(A30,'[3]Data 2009'!$A$3:$BO$79,COLUMN('[3]Data 2009'!AE45),FALSE)+VLOOKUP(A30,'[3]Data 2009'!$A$3:$BO$79,COLUMN('[3]Data 2009'!AF45),FALSE)+VLOOKUP(A30,'[3]Data 2009'!$A$3:$BO$79,COLUMN('[3]Data 2009'!AW45),FALSE)+VLOOKUP(A30,'[3]Data 2009'!$A$3:$BO$79,COLUMN('[3]Data 2009'!BK45),FALSE)</f>
        <v>139636</v>
      </c>
      <c r="J30" s="6">
        <f>VLOOKUP(A30,'[3]Data 2009'!$A$3:$BO$79,COLUMN('[3]Data 2009'!F45),FALSE)+VLOOKUP(A30,'[3]Data 2009'!$A$3:$BO$79,COLUMN('[3]Data 2009'!AR45),FALSE)+VLOOKUP(A30,'[3]Data 2009'!$A$3:$BO$79,COLUMN('[3]Data 2009'!AU45),FALSE)</f>
        <v>166206</v>
      </c>
      <c r="K30" s="6">
        <f>VLOOKUP(A30,'[3]Data 2009'!$A$3:$BO$79,COLUMN('[3]Data 2009'!G45),FALSE)+VLOOKUP(A30,'[3]Data 2009'!$A$3:$BO$79,COLUMN('[3]Data 2009'!AO45),FALSE)+VLOOKUP(A30,'[3]Data 2009'!$A$3:$BO$79,COLUMN('[3]Data 2009'!AV45),FALSE)+VLOOKUP(A30,'[3]Data 2009'!$A$3:$BO$79,COLUMN('[3]Data 2009'!BO45),FALSE)+VLOOKUP(A30,'[3]Data 2009'!$A$3:$BO$79,COLUMN('[3]Data 2009'!AP45),FALSE)</f>
        <v>32861</v>
      </c>
      <c r="L30" s="6">
        <f>VLOOKUP(A30,'[3]Data 2009'!$A$3:$BO$79,COLUMN('[3]Data 2009'!L45),FALSE)+VLOOKUP(A30,'[3]Data 2009'!$A$3:$BO$79,COLUMN('[3]Data 2009'!AB45),FALSE)+VLOOKUP(A30,'[3]Data 2009'!$A$3:$BO$79,COLUMN('[3]Data 2009'!AC45),FALSE)+VLOOKUP(A30,'[3]Data 2009'!$A$3:$BO$79,COLUMN('[3]Data 2009'!BM45),FALSE)+VLOOKUP(A30,'[3]Data 2009'!$A$3:$BO$79,COLUMN('[3]Data 2009'!K45),FALSE)</f>
        <v>24200</v>
      </c>
      <c r="M30" s="6">
        <f>VLOOKUP(A30,'[3]Data 2009'!$A$3:$BO$79,COLUMN('[3]Data 2009'!AG45),FALSE)+VLOOKUP(A30,'[3]Data 2009'!$A$3:$BO$79,COLUMN('[3]Data 2009'!AM45),FALSE)+VLOOKUP(A30,'[3]Data 2009'!$A$3:$BO$79,COLUMN('[3]Data 2009'!AN45),FALSE)+VLOOKUP(A30,'[3]Data 2009'!$A$3:$BO$79,COLUMN('[3]Data 2009'!AT45),FALSE)</f>
        <v>6473</v>
      </c>
      <c r="N30" s="6">
        <f>VLOOKUP(A30,'[3]Data 2009'!$A$3:$BO$79,COLUMN('[3]Data 2009'!O45),FALSE)+VLOOKUP(A30,'[3]Data 2009'!$A$3:$BO$79,COLUMN('[3]Data 2009'!AQ45),FALSE)</f>
        <v>70</v>
      </c>
      <c r="O30" s="6">
        <f>VLOOKUP(A30,'[3]Data 2009'!$A$3:$BR$79,COLUMN('[3]Data 2009'!BR45),FALSE)</f>
        <v>40207</v>
      </c>
      <c r="P30" s="21">
        <f t="shared" si="0"/>
        <v>2706414</v>
      </c>
      <c r="R30" s="6">
        <f t="shared" si="1"/>
        <v>2237.7927461139898</v>
      </c>
      <c r="S30" s="6">
        <f t="shared" si="2"/>
        <v>8345.4145077720204</v>
      </c>
      <c r="T30" s="6">
        <f t="shared" si="3"/>
        <v>442.65284974093265</v>
      </c>
      <c r="U30" s="6">
        <f t="shared" si="4"/>
        <v>442.65284974093265</v>
      </c>
      <c r="V30" s="6">
        <f t="shared" si="5"/>
        <v>302.29015544041448</v>
      </c>
      <c r="W30" s="6">
        <f t="shared" si="6"/>
        <v>723.50259067357513</v>
      </c>
      <c r="X30" s="6">
        <f t="shared" si="7"/>
        <v>861.17098445595855</v>
      </c>
      <c r="Y30" s="6">
        <f t="shared" si="8"/>
        <v>170.2642487046632</v>
      </c>
      <c r="Z30" s="6">
        <f t="shared" si="9"/>
        <v>125.38860103626943</v>
      </c>
      <c r="AA30" s="6">
        <f t="shared" si="10"/>
        <v>33.538860103626945</v>
      </c>
      <c r="AB30" s="6">
        <f t="shared" si="11"/>
        <v>0.36269430051813473</v>
      </c>
      <c r="AC30" s="6">
        <f t="shared" si="12"/>
        <v>208.32642487046633</v>
      </c>
    </row>
    <row r="31" spans="1:29">
      <c r="A31" s="24" t="s">
        <v>107</v>
      </c>
      <c r="B31" s="18">
        <v>1</v>
      </c>
      <c r="C31" s="22">
        <f>VLOOKUP(A31,[3]Enrollment!$B$3:$C$80,2,FALSE)</f>
        <v>179</v>
      </c>
      <c r="D31" s="6">
        <f>SUM(VLOOKUP(A31,'[3]Data 2009'!$A$3:$BO$79,5,FALSE)+VLOOKUP(A31,'[3]Data 2009'!$A$3:$BO$79,13,FALSE)+VLOOKUP(A31,'[3]Data 2009'!$A$3:$BO$79,COLUMN('[3]Data 2009'!$BC$2:$BC$79),FALSE)+VLOOKUP(A31,'[3]Data 2009'!$A$3:$BO$79,COLUMN('[3]Data 2009'!$BD$3),FALSE)+VLOOKUP(A31,'[3]Data 2009'!$A$3:$BO$79,COLUMN('[3]Data 2009'!$BE$3),FALSE)+VLOOKUP(A31,'[3]Data 2009'!$A$3:$BO$79,COLUMN('[3]Data 2009'!$BF$3),FALSE)+VLOOKUP(A31,'[3]Data 2009'!$A$3:$BO$79,COLUMN('[3]Data 2009'!$BN$3),FALSE))</f>
        <v>368086</v>
      </c>
      <c r="E31" s="6">
        <f>(VLOOKUP(A31,'[3]Data 2009'!$A$3:$BO$79,COLUMN('[3]Data 2009'!$D$1),FALSE)+VLOOKUP(A31,'[3]Data 2009'!$A$3:$BO$79,COLUMN('[3]Data 2009'!$I$3),FALSE)+VLOOKUP(A31,'[3]Data 2009'!$A$3:$BO$79,COLUMN('[3]Data 2009'!$T$3),FALSE)+VLOOKUP(A31,'[3]Data 2009'!$A$3:$BO$79,COLUMN('[3]Data 2009'!$AS$3),FALSE)+VLOOKUP(A31,'[3]Data 2009'!$A$3:$BO$79,COLUMN('[3]Data 2009'!$AY$3),FALSE)+VLOOKUP(A31,'[3]Data 2009'!$A$3:$BO$79,COLUMN('[3]Data 2009'!$BB$3),FALSE)+VLOOKUP(A31,'[3]Data 2009'!$A$3:$BO$79,COLUMN('[3]Data 2009'!$BG$3),FALSE))</f>
        <v>1591991</v>
      </c>
      <c r="F31" s="6">
        <f>VLOOKUP(A31,'[3]Data 2009'!$A$3:$BO$79,COLUMN('[3]Data 2009'!H46),FALSE)+VLOOKUP(A31,'[3]Data 2009'!$A$3:$BO$79,COLUMN('[3]Data 2009'!V46),FALSE)+VLOOKUP(A31,'[3]Data 2009'!$A$3:$BO$79,COLUMN('[3]Data 2009'!W46),FALSE)+VLOOKUP(A31,'[3]Data 2009'!$A$3:$BO$79,COLUMN('[3]Data 2009'!X46),FALSE)+VLOOKUP(A31,'[3]Data 2009'!$A$3:$BO$79,COLUMN('[3]Data 2009'!Y46),FALSE)+VLOOKUP(A31,'[3]Data 2009'!$A$3:$BO$79,COLUMN('[3]Data 2009'!AT46),FALSE)+VLOOKUP(A31,'[3]Data 2009'!$A$3:$BO$79,COLUMN('[3]Data 2009'!AX46),FALSE)+VLOOKUP(A31,'[3]Data 2009'!$A$3:$BO$79,COLUMN('[3]Data 2009'!AZ46),FALSE)+VLOOKUP(A31,'[3]Data 2009'!$A$3:$BO$79,COLUMN('[3]Data 2009'!BA46),FALSE)+VLOOKUP(A31,'[3]Data 2009'!$A$3:$BO$79,COLUMN('[3]Data 2009'!BJ46))</f>
        <v>118861</v>
      </c>
      <c r="G31" s="6">
        <f>VLOOKUP(A31,'[3]Data 2009'!$A$3:$BO$79,COLUMN('[3]Data 2009'!U79),FALSE)+VLOOKUP(A31,'[3]Data 2009'!$A$3:$BO$79,COLUMN('[3]Data 2009'!AH79),FALSE)+VLOOKUP(A31,'[3]Data 2009'!$A$3:$BO$79,COLUMN('[3]Data 2009'!AI79),FALSE)+VLOOKUP(A31,'[3]Data 2009'!$A$3:$BO$79,COLUMN('[3]Data 2009'!AJ79),FALSE)+VLOOKUP(A31,'[3]Data 2009'!$A$3:$BO$79,COLUMN('[3]Data 2009'!AK79),FALSE)+VLOOKUP(A31,'[3]Data 2009'!$A$3:$BO$79,COLUMN('[3]Data 2009'!AL79),FALSE)+VLOOKUP(A31,'[3]Data 2009'!$A$3:$BO$79,COLUMN('[3]Data 2009'!BH79),FALSE)+VLOOKUP(A31,'[3]Data 2009'!$A$3:$BO$79,COLUMN('[3]Data 2009'!BI79),FALSE)+VLOOKUP(A31,'[3]Data 2009'!$A$3:$BO$79,COLUMN('[3]Data 2009'!BL79),FALSE)</f>
        <v>76823</v>
      </c>
      <c r="H31" s="6">
        <f>VLOOKUP(A31,'[3]Data 2009'!$A$3:$BO$79,COLUMN('[3]Data 2009'!N79),FALSE)+VLOOKUP(A31,'[3]Data 2009'!$A$3:$BO$79,COLUMN('[3]Data 2009'!P79),FALSE)+VLOOKUP(A31,'[3]Data 2009'!$A$3:$BO$79,COLUMN('[3]Data 2009'!Q79),FALSE)</f>
        <v>57842</v>
      </c>
      <c r="I31" s="6">
        <f>VLOOKUP(A31,'[3]Data 2009'!$A$3:$BO$79,COLUMN('[3]Data 2009'!J46),FALSE)+VLOOKUP(A31,'[3]Data 2009'!$A$3:$BO$79,COLUMN('[3]Data 2009'!R46),FALSE)+VLOOKUP(A31,'[3]Data 2009'!$A$3:$BO$79,COLUMN('[3]Data 2009'!S46),FALSE)+VLOOKUP(A31,'[3]Data 2009'!$A$3:$BO$79,COLUMN('[3]Data 2009'!Z46),FALSE)+VLOOKUP(A31,'[3]Data 2009'!$A$3:$BO$79,COLUMN('[3]Data 2009'!AA46),FALSE)+VLOOKUP(A31,'[3]Data 2009'!$A$3:$BO$79,COLUMN('[3]Data 2009'!AD46),FALSE)+VLOOKUP(A31,'[3]Data 2009'!$A$3:$BO$79,COLUMN('[3]Data 2009'!AE46),FALSE)+VLOOKUP(A31,'[3]Data 2009'!$A$3:$BO$79,COLUMN('[3]Data 2009'!AF46),FALSE)+VLOOKUP(A31,'[3]Data 2009'!$A$3:$BO$79,COLUMN('[3]Data 2009'!AW46),FALSE)+VLOOKUP(A31,'[3]Data 2009'!$A$3:$BO$79,COLUMN('[3]Data 2009'!BK46),FALSE)</f>
        <v>153464</v>
      </c>
      <c r="J31" s="6">
        <f>VLOOKUP(A31,'[3]Data 2009'!$A$3:$BO$79,COLUMN('[3]Data 2009'!F46),FALSE)+VLOOKUP(A31,'[3]Data 2009'!$A$3:$BO$79,COLUMN('[3]Data 2009'!AR46),FALSE)+VLOOKUP(A31,'[3]Data 2009'!$A$3:$BO$79,COLUMN('[3]Data 2009'!AU46),FALSE)</f>
        <v>165559</v>
      </c>
      <c r="K31" s="6">
        <f>VLOOKUP(A31,'[3]Data 2009'!$A$3:$BO$79,COLUMN('[3]Data 2009'!G46),FALSE)+VLOOKUP(A31,'[3]Data 2009'!$A$3:$BO$79,COLUMN('[3]Data 2009'!AO46),FALSE)+VLOOKUP(A31,'[3]Data 2009'!$A$3:$BO$79,COLUMN('[3]Data 2009'!AV46),FALSE)+VLOOKUP(A31,'[3]Data 2009'!$A$3:$BO$79,COLUMN('[3]Data 2009'!BO46),FALSE)+VLOOKUP(A31,'[3]Data 2009'!$A$3:$BO$79,COLUMN('[3]Data 2009'!AP46),FALSE)</f>
        <v>32861</v>
      </c>
      <c r="L31" s="6">
        <f>VLOOKUP(A31,'[3]Data 2009'!$A$3:$BO$79,COLUMN('[3]Data 2009'!L46),FALSE)+VLOOKUP(A31,'[3]Data 2009'!$A$3:$BO$79,COLUMN('[3]Data 2009'!AB46),FALSE)+VLOOKUP(A31,'[3]Data 2009'!$A$3:$BO$79,COLUMN('[3]Data 2009'!AC46),FALSE)+VLOOKUP(A31,'[3]Data 2009'!$A$3:$BO$79,COLUMN('[3]Data 2009'!BM46),FALSE)+VLOOKUP(A31,'[3]Data 2009'!$A$3:$BO$79,COLUMN('[3]Data 2009'!K46),FALSE)</f>
        <v>24214</v>
      </c>
      <c r="M31" s="6">
        <f>VLOOKUP(A31,'[3]Data 2009'!$A$3:$BO$79,COLUMN('[3]Data 2009'!AG46),FALSE)+VLOOKUP(A31,'[3]Data 2009'!$A$3:$BO$79,COLUMN('[3]Data 2009'!AM46),FALSE)+VLOOKUP(A31,'[3]Data 2009'!$A$3:$BO$79,COLUMN('[3]Data 2009'!AN46),FALSE)+VLOOKUP(A31,'[3]Data 2009'!$A$3:$BO$79,COLUMN('[3]Data 2009'!AT46),FALSE)</f>
        <v>7372</v>
      </c>
      <c r="N31" s="6">
        <f>VLOOKUP(A31,'[3]Data 2009'!$A$3:$BO$79,COLUMN('[3]Data 2009'!O46),FALSE)+VLOOKUP(A31,'[3]Data 2009'!$A$3:$BO$79,COLUMN('[3]Data 2009'!AQ46),FALSE)</f>
        <v>20</v>
      </c>
      <c r="O31" s="6">
        <f>VLOOKUP(A31,'[3]Data 2009'!$A$3:$BR$79,COLUMN('[3]Data 2009'!BR46),FALSE)</f>
        <v>32010</v>
      </c>
      <c r="P31" s="21">
        <f t="shared" si="0"/>
        <v>2629103</v>
      </c>
      <c r="R31" s="6">
        <f t="shared" si="1"/>
        <v>2056.3463687150838</v>
      </c>
      <c r="S31" s="6">
        <f t="shared" si="2"/>
        <v>8893.8044692737421</v>
      </c>
      <c r="T31" s="6">
        <f t="shared" si="3"/>
        <v>429.17877094972067</v>
      </c>
      <c r="U31" s="6">
        <f t="shared" si="4"/>
        <v>429.17877094972067</v>
      </c>
      <c r="V31" s="6">
        <f t="shared" si="5"/>
        <v>323.13966480446925</v>
      </c>
      <c r="W31" s="6">
        <f t="shared" si="6"/>
        <v>857.34078212290501</v>
      </c>
      <c r="X31" s="6">
        <f t="shared" si="7"/>
        <v>924.91061452513964</v>
      </c>
      <c r="Y31" s="6">
        <f t="shared" si="8"/>
        <v>183.58100558659217</v>
      </c>
      <c r="Z31" s="6">
        <f t="shared" si="9"/>
        <v>135.27374301675977</v>
      </c>
      <c r="AA31" s="6">
        <f t="shared" si="10"/>
        <v>41.184357541899445</v>
      </c>
      <c r="AB31" s="6">
        <f t="shared" si="11"/>
        <v>0.11173184357541899</v>
      </c>
      <c r="AC31" s="6">
        <f t="shared" si="12"/>
        <v>178.82681564245809</v>
      </c>
    </row>
    <row r="32" spans="1:29">
      <c r="A32" s="18" t="s">
        <v>108</v>
      </c>
      <c r="B32" s="18">
        <v>6</v>
      </c>
      <c r="C32" s="22">
        <f>VLOOKUP(A32,[3]Enrollment!$B$3:$C$80,2,FALSE)</f>
        <v>281</v>
      </c>
      <c r="D32" s="6">
        <f>SUM(VLOOKUP(A32,'[3]Data 2009'!$A$3:$BO$79,5,FALSE)+VLOOKUP(A32,'[3]Data 2009'!$A$3:$BO$79,13,FALSE)+VLOOKUP(A32,'[3]Data 2009'!$A$3:$BO$79,COLUMN('[3]Data 2009'!$BC$2:$BC$79),FALSE)+VLOOKUP(A32,'[3]Data 2009'!$A$3:$BO$79,COLUMN('[3]Data 2009'!$BD$3),FALSE)+VLOOKUP(A32,'[3]Data 2009'!$A$3:$BO$79,COLUMN('[3]Data 2009'!$BE$3),FALSE)+VLOOKUP(A32,'[3]Data 2009'!$A$3:$BO$79,COLUMN('[3]Data 2009'!$BF$3),FALSE)+VLOOKUP(A32,'[3]Data 2009'!$A$3:$BO$79,COLUMN('[3]Data 2009'!$BN$3),FALSE))</f>
        <v>163405</v>
      </c>
      <c r="E32" s="6">
        <f>(VLOOKUP(A32,'[3]Data 2009'!$A$3:$BO$79,COLUMN('[3]Data 2009'!$D$1),FALSE)+VLOOKUP(A32,'[3]Data 2009'!$A$3:$BO$79,COLUMN('[3]Data 2009'!$I$3),FALSE)+VLOOKUP(A32,'[3]Data 2009'!$A$3:$BO$79,COLUMN('[3]Data 2009'!$T$3),FALSE)+VLOOKUP(A32,'[3]Data 2009'!$A$3:$BO$79,COLUMN('[3]Data 2009'!$AS$3),FALSE)+VLOOKUP(A32,'[3]Data 2009'!$A$3:$BO$79,COLUMN('[3]Data 2009'!$AY$3),FALSE)+VLOOKUP(A32,'[3]Data 2009'!$A$3:$BO$79,COLUMN('[3]Data 2009'!$BB$3),FALSE)+VLOOKUP(A32,'[3]Data 2009'!$A$3:$BO$79,COLUMN('[3]Data 2009'!$BG$3),FALSE))</f>
        <v>2946572</v>
      </c>
      <c r="F32" s="6">
        <f>VLOOKUP(A32,'[3]Data 2009'!$A$3:$BO$79,COLUMN('[3]Data 2009'!H47),FALSE)+VLOOKUP(A32,'[3]Data 2009'!$A$3:$BO$79,COLUMN('[3]Data 2009'!V47),FALSE)+VLOOKUP(A32,'[3]Data 2009'!$A$3:$BO$79,COLUMN('[3]Data 2009'!W47),FALSE)+VLOOKUP(A32,'[3]Data 2009'!$A$3:$BO$79,COLUMN('[3]Data 2009'!X47),FALSE)+VLOOKUP(A32,'[3]Data 2009'!$A$3:$BO$79,COLUMN('[3]Data 2009'!Y47),FALSE)+VLOOKUP(A32,'[3]Data 2009'!$A$3:$BO$79,COLUMN('[3]Data 2009'!AT47),FALSE)+VLOOKUP(A32,'[3]Data 2009'!$A$3:$BO$79,COLUMN('[3]Data 2009'!AX47),FALSE)+VLOOKUP(A32,'[3]Data 2009'!$A$3:$BO$79,COLUMN('[3]Data 2009'!AZ47),FALSE)+VLOOKUP(A32,'[3]Data 2009'!$A$3:$BO$79,COLUMN('[3]Data 2009'!BA47),FALSE)+VLOOKUP(A32,'[3]Data 2009'!$A$3:$BO$79,COLUMN('[3]Data 2009'!BJ47))</f>
        <v>80942</v>
      </c>
      <c r="G32" s="6">
        <f>VLOOKUP(A32,'[3]Data 2009'!$A$3:$BO$79,COLUMN('[3]Data 2009'!U80),FALSE)+VLOOKUP(A32,'[3]Data 2009'!$A$3:$BO$79,COLUMN('[3]Data 2009'!AH80),FALSE)+VLOOKUP(A32,'[3]Data 2009'!$A$3:$BO$79,COLUMN('[3]Data 2009'!AI80),FALSE)+VLOOKUP(A32,'[3]Data 2009'!$A$3:$BO$79,COLUMN('[3]Data 2009'!AJ80),FALSE)+VLOOKUP(A32,'[3]Data 2009'!$A$3:$BO$79,COLUMN('[3]Data 2009'!AK80),FALSE)+VLOOKUP(A32,'[3]Data 2009'!$A$3:$BO$79,COLUMN('[3]Data 2009'!AL80),FALSE)+VLOOKUP(A32,'[3]Data 2009'!$A$3:$BO$79,COLUMN('[3]Data 2009'!BH80),FALSE)+VLOOKUP(A32,'[3]Data 2009'!$A$3:$BO$79,COLUMN('[3]Data 2009'!BI80),FALSE)+VLOOKUP(A32,'[3]Data 2009'!$A$3:$BO$79,COLUMN('[3]Data 2009'!BL80),FALSE)</f>
        <v>27178</v>
      </c>
      <c r="H32" s="6">
        <f>VLOOKUP(A32,'[3]Data 2009'!$A$3:$BO$79,COLUMN('[3]Data 2009'!N80),FALSE)+VLOOKUP(A32,'[3]Data 2009'!$A$3:$BO$79,COLUMN('[3]Data 2009'!P80),FALSE)+VLOOKUP(A32,'[3]Data 2009'!$A$3:$BO$79,COLUMN('[3]Data 2009'!Q80),FALSE)</f>
        <v>85178</v>
      </c>
      <c r="I32" s="6">
        <f>VLOOKUP(A32,'[3]Data 2009'!$A$3:$BO$79,COLUMN('[3]Data 2009'!J47),FALSE)+VLOOKUP(A32,'[3]Data 2009'!$A$3:$BO$79,COLUMN('[3]Data 2009'!R47),FALSE)+VLOOKUP(A32,'[3]Data 2009'!$A$3:$BO$79,COLUMN('[3]Data 2009'!S47),FALSE)+VLOOKUP(A32,'[3]Data 2009'!$A$3:$BO$79,COLUMN('[3]Data 2009'!Z47),FALSE)+VLOOKUP(A32,'[3]Data 2009'!$A$3:$BO$79,COLUMN('[3]Data 2009'!AA47),FALSE)+VLOOKUP(A32,'[3]Data 2009'!$A$3:$BO$79,COLUMN('[3]Data 2009'!AD47),FALSE)+VLOOKUP(A32,'[3]Data 2009'!$A$3:$BO$79,COLUMN('[3]Data 2009'!AE47),FALSE)+VLOOKUP(A32,'[3]Data 2009'!$A$3:$BO$79,COLUMN('[3]Data 2009'!AF47),FALSE)+VLOOKUP(A32,'[3]Data 2009'!$A$3:$BO$79,COLUMN('[3]Data 2009'!AW47),FALSE)+VLOOKUP(A32,'[3]Data 2009'!$A$3:$BO$79,COLUMN('[3]Data 2009'!BK47),FALSE)</f>
        <v>221642</v>
      </c>
      <c r="J32" s="6">
        <f>VLOOKUP(A32,'[3]Data 2009'!$A$3:$BO$79,COLUMN('[3]Data 2009'!F47),FALSE)+VLOOKUP(A32,'[3]Data 2009'!$A$3:$BO$79,COLUMN('[3]Data 2009'!AR47),FALSE)+VLOOKUP(A32,'[3]Data 2009'!$A$3:$BO$79,COLUMN('[3]Data 2009'!AU47),FALSE)</f>
        <v>2931</v>
      </c>
      <c r="K32" s="6">
        <f>VLOOKUP(A32,'[3]Data 2009'!$A$3:$BO$79,COLUMN('[3]Data 2009'!G47),FALSE)+VLOOKUP(A32,'[3]Data 2009'!$A$3:$BO$79,COLUMN('[3]Data 2009'!AO47),FALSE)+VLOOKUP(A32,'[3]Data 2009'!$A$3:$BO$79,COLUMN('[3]Data 2009'!AV47),FALSE)+VLOOKUP(A32,'[3]Data 2009'!$A$3:$BO$79,COLUMN('[3]Data 2009'!BO47),FALSE)+VLOOKUP(A32,'[3]Data 2009'!$A$3:$BO$79,COLUMN('[3]Data 2009'!AP47),FALSE)</f>
        <v>12500</v>
      </c>
      <c r="L32" s="6">
        <f>VLOOKUP(A32,'[3]Data 2009'!$A$3:$BO$79,COLUMN('[3]Data 2009'!L47),FALSE)+VLOOKUP(A32,'[3]Data 2009'!$A$3:$BO$79,COLUMN('[3]Data 2009'!AB47),FALSE)+VLOOKUP(A32,'[3]Data 2009'!$A$3:$BO$79,COLUMN('[3]Data 2009'!AC47),FALSE)+VLOOKUP(A32,'[3]Data 2009'!$A$3:$BO$79,COLUMN('[3]Data 2009'!BM47),FALSE)+VLOOKUP(A32,'[3]Data 2009'!$A$3:$BO$79,COLUMN('[3]Data 2009'!K47),FALSE)</f>
        <v>22960</v>
      </c>
      <c r="M32" s="6">
        <f>VLOOKUP(A32,'[3]Data 2009'!$A$3:$BO$79,COLUMN('[3]Data 2009'!AG47),FALSE)+VLOOKUP(A32,'[3]Data 2009'!$A$3:$BO$79,COLUMN('[3]Data 2009'!AM47),FALSE)+VLOOKUP(A32,'[3]Data 2009'!$A$3:$BO$79,COLUMN('[3]Data 2009'!AN47),FALSE)+VLOOKUP(A32,'[3]Data 2009'!$A$3:$BO$79,COLUMN('[3]Data 2009'!AT47),FALSE)</f>
        <v>67727</v>
      </c>
      <c r="N32" s="6">
        <f>VLOOKUP(A32,'[3]Data 2009'!$A$3:$BO$79,COLUMN('[3]Data 2009'!O47),FALSE)+VLOOKUP(A32,'[3]Data 2009'!$A$3:$BO$79,COLUMN('[3]Data 2009'!AQ47),FALSE)</f>
        <v>24728</v>
      </c>
      <c r="O32" s="6">
        <f>VLOOKUP(A32,'[3]Data 2009'!$A$3:$BR$79,COLUMN('[3]Data 2009'!BR47),FALSE)</f>
        <v>67563</v>
      </c>
      <c r="P32" s="21">
        <f t="shared" si="0"/>
        <v>3723326</v>
      </c>
      <c r="R32" s="6">
        <f t="shared" si="1"/>
        <v>581.51245551601426</v>
      </c>
      <c r="S32" s="6">
        <f t="shared" si="2"/>
        <v>10486.021352313168</v>
      </c>
      <c r="T32" s="6">
        <f t="shared" si="3"/>
        <v>96.718861209964416</v>
      </c>
      <c r="U32" s="6">
        <f t="shared" si="4"/>
        <v>96.718861209964416</v>
      </c>
      <c r="V32" s="6">
        <f t="shared" si="5"/>
        <v>303.12455516014234</v>
      </c>
      <c r="W32" s="6">
        <f t="shared" si="6"/>
        <v>788.76156583629893</v>
      </c>
      <c r="X32" s="6">
        <f t="shared" si="7"/>
        <v>10.430604982206406</v>
      </c>
      <c r="Y32" s="6">
        <f t="shared" si="8"/>
        <v>44.483985765124558</v>
      </c>
      <c r="Z32" s="6">
        <f t="shared" si="9"/>
        <v>81.708185053380788</v>
      </c>
      <c r="AA32" s="6">
        <f t="shared" si="10"/>
        <v>241.02135231316726</v>
      </c>
      <c r="AB32" s="6">
        <f t="shared" si="11"/>
        <v>88</v>
      </c>
      <c r="AC32" s="6">
        <f t="shared" si="12"/>
        <v>240.43772241992883</v>
      </c>
    </row>
    <row r="33" spans="1:29">
      <c r="A33" s="18" t="s">
        <v>109</v>
      </c>
      <c r="B33" s="18">
        <v>4</v>
      </c>
      <c r="C33" s="22">
        <f>VLOOKUP(A33,[3]Enrollment!$B$3:$C$80,2,FALSE)</f>
        <v>209</v>
      </c>
      <c r="D33" s="6">
        <f>SUM(VLOOKUP(A33,'[3]Data 2009'!$A$3:$BO$79,5,FALSE)+VLOOKUP(A33,'[3]Data 2009'!$A$3:$BO$79,13,FALSE)+VLOOKUP(A33,'[3]Data 2009'!$A$3:$BO$79,COLUMN('[3]Data 2009'!$BC$2:$BC$79),FALSE)+VLOOKUP(A33,'[3]Data 2009'!$A$3:$BO$79,COLUMN('[3]Data 2009'!$BD$3),FALSE)+VLOOKUP(A33,'[3]Data 2009'!$A$3:$BO$79,COLUMN('[3]Data 2009'!$BE$3),FALSE)+VLOOKUP(A33,'[3]Data 2009'!$A$3:$BO$79,COLUMN('[3]Data 2009'!$BF$3),FALSE)+VLOOKUP(A33,'[3]Data 2009'!$A$3:$BO$79,COLUMN('[3]Data 2009'!$BN$3),FALSE))</f>
        <v>96150</v>
      </c>
      <c r="E33" s="6">
        <f>(VLOOKUP(A33,'[3]Data 2009'!$A$3:$BO$79,COLUMN('[3]Data 2009'!$D$1),FALSE)+VLOOKUP(A33,'[3]Data 2009'!$A$3:$BO$79,COLUMN('[3]Data 2009'!$I$3),FALSE)+VLOOKUP(A33,'[3]Data 2009'!$A$3:$BO$79,COLUMN('[3]Data 2009'!$T$3),FALSE)+VLOOKUP(A33,'[3]Data 2009'!$A$3:$BO$79,COLUMN('[3]Data 2009'!$AS$3),FALSE)+VLOOKUP(A33,'[3]Data 2009'!$A$3:$BO$79,COLUMN('[3]Data 2009'!$AY$3),FALSE)+VLOOKUP(A33,'[3]Data 2009'!$A$3:$BO$79,COLUMN('[3]Data 2009'!$BB$3),FALSE)+VLOOKUP(A33,'[3]Data 2009'!$A$3:$BO$79,COLUMN('[3]Data 2009'!$BG$3),FALSE))</f>
        <v>2181320</v>
      </c>
      <c r="F33" s="6">
        <f>VLOOKUP(A33,'[3]Data 2009'!$A$3:$BO$79,COLUMN('[3]Data 2009'!H48),FALSE)+VLOOKUP(A33,'[3]Data 2009'!$A$3:$BO$79,COLUMN('[3]Data 2009'!V48),FALSE)+VLOOKUP(A33,'[3]Data 2009'!$A$3:$BO$79,COLUMN('[3]Data 2009'!W48),FALSE)+VLOOKUP(A33,'[3]Data 2009'!$A$3:$BO$79,COLUMN('[3]Data 2009'!X48),FALSE)+VLOOKUP(A33,'[3]Data 2009'!$A$3:$BO$79,COLUMN('[3]Data 2009'!Y48),FALSE)+VLOOKUP(A33,'[3]Data 2009'!$A$3:$BO$79,COLUMN('[3]Data 2009'!AT48),FALSE)+VLOOKUP(A33,'[3]Data 2009'!$A$3:$BO$79,COLUMN('[3]Data 2009'!AX48),FALSE)+VLOOKUP(A33,'[3]Data 2009'!$A$3:$BO$79,COLUMN('[3]Data 2009'!AZ48),FALSE)+VLOOKUP(A33,'[3]Data 2009'!$A$3:$BO$79,COLUMN('[3]Data 2009'!BA48),FALSE)+VLOOKUP(A33,'[3]Data 2009'!$A$3:$BO$79,COLUMN('[3]Data 2009'!BJ48))</f>
        <v>65250</v>
      </c>
      <c r="G33" s="6">
        <f>VLOOKUP(A33,'[3]Data 2009'!$A$3:$BO$79,COLUMN('[3]Data 2009'!U81),FALSE)+VLOOKUP(A33,'[3]Data 2009'!$A$3:$BO$79,COLUMN('[3]Data 2009'!AH81),FALSE)+VLOOKUP(A33,'[3]Data 2009'!$A$3:$BO$79,COLUMN('[3]Data 2009'!AI81),FALSE)+VLOOKUP(A33,'[3]Data 2009'!$A$3:$BO$79,COLUMN('[3]Data 2009'!AJ81),FALSE)+VLOOKUP(A33,'[3]Data 2009'!$A$3:$BO$79,COLUMN('[3]Data 2009'!AK81),FALSE)+VLOOKUP(A33,'[3]Data 2009'!$A$3:$BO$79,COLUMN('[3]Data 2009'!AL81),FALSE)+VLOOKUP(A33,'[3]Data 2009'!$A$3:$BO$79,COLUMN('[3]Data 2009'!BH81),FALSE)+VLOOKUP(A33,'[3]Data 2009'!$A$3:$BO$79,COLUMN('[3]Data 2009'!BI81),FALSE)+VLOOKUP(A33,'[3]Data 2009'!$A$3:$BO$79,COLUMN('[3]Data 2009'!BL81),FALSE)</f>
        <v>17747</v>
      </c>
      <c r="H33" s="6">
        <f>VLOOKUP(A33,'[3]Data 2009'!$A$3:$BO$79,COLUMN('[3]Data 2009'!N81),FALSE)+VLOOKUP(A33,'[3]Data 2009'!$A$3:$BO$79,COLUMN('[3]Data 2009'!P81),FALSE)+VLOOKUP(A33,'[3]Data 2009'!$A$3:$BO$79,COLUMN('[3]Data 2009'!Q81),FALSE)</f>
        <v>79395</v>
      </c>
      <c r="I33" s="6">
        <f>VLOOKUP(A33,'[3]Data 2009'!$A$3:$BO$79,COLUMN('[3]Data 2009'!J48),FALSE)+VLOOKUP(A33,'[3]Data 2009'!$A$3:$BO$79,COLUMN('[3]Data 2009'!R48),FALSE)+VLOOKUP(A33,'[3]Data 2009'!$A$3:$BO$79,COLUMN('[3]Data 2009'!S48),FALSE)+VLOOKUP(A33,'[3]Data 2009'!$A$3:$BO$79,COLUMN('[3]Data 2009'!Z48),FALSE)+VLOOKUP(A33,'[3]Data 2009'!$A$3:$BO$79,COLUMN('[3]Data 2009'!AA48),FALSE)+VLOOKUP(A33,'[3]Data 2009'!$A$3:$BO$79,COLUMN('[3]Data 2009'!AD48),FALSE)+VLOOKUP(A33,'[3]Data 2009'!$A$3:$BO$79,COLUMN('[3]Data 2009'!AE48),FALSE)+VLOOKUP(A33,'[3]Data 2009'!$A$3:$BO$79,COLUMN('[3]Data 2009'!AF48),FALSE)+VLOOKUP(A33,'[3]Data 2009'!$A$3:$BO$79,COLUMN('[3]Data 2009'!AW48),FALSE)+VLOOKUP(A33,'[3]Data 2009'!$A$3:$BO$79,COLUMN('[3]Data 2009'!BK48),FALSE)</f>
        <v>125349</v>
      </c>
      <c r="J33" s="6">
        <f>VLOOKUP(A33,'[3]Data 2009'!$A$3:$BO$79,COLUMN('[3]Data 2009'!F48),FALSE)+VLOOKUP(A33,'[3]Data 2009'!$A$3:$BO$79,COLUMN('[3]Data 2009'!AR48),FALSE)+VLOOKUP(A33,'[3]Data 2009'!$A$3:$BO$79,COLUMN('[3]Data 2009'!AU48),FALSE)</f>
        <v>6653</v>
      </c>
      <c r="K33" s="6">
        <f>VLOOKUP(A33,'[3]Data 2009'!$A$3:$BO$79,COLUMN('[3]Data 2009'!G48),FALSE)+VLOOKUP(A33,'[3]Data 2009'!$A$3:$BO$79,COLUMN('[3]Data 2009'!AO48),FALSE)+VLOOKUP(A33,'[3]Data 2009'!$A$3:$BO$79,COLUMN('[3]Data 2009'!AV48),FALSE)+VLOOKUP(A33,'[3]Data 2009'!$A$3:$BO$79,COLUMN('[3]Data 2009'!BO48),FALSE)+VLOOKUP(A33,'[3]Data 2009'!$A$3:$BO$79,COLUMN('[3]Data 2009'!AP48),FALSE)</f>
        <v>12500</v>
      </c>
      <c r="L33" s="6">
        <f>VLOOKUP(A33,'[3]Data 2009'!$A$3:$BO$79,COLUMN('[3]Data 2009'!L48),FALSE)+VLOOKUP(A33,'[3]Data 2009'!$A$3:$BO$79,COLUMN('[3]Data 2009'!AB48),FALSE)+VLOOKUP(A33,'[3]Data 2009'!$A$3:$BO$79,COLUMN('[3]Data 2009'!AC48),FALSE)+VLOOKUP(A33,'[3]Data 2009'!$A$3:$BO$79,COLUMN('[3]Data 2009'!BM48),FALSE)+VLOOKUP(A33,'[3]Data 2009'!$A$3:$BO$79,COLUMN('[3]Data 2009'!K48),FALSE)</f>
        <v>24020</v>
      </c>
      <c r="M33" s="6">
        <f>VLOOKUP(A33,'[3]Data 2009'!$A$3:$BO$79,COLUMN('[3]Data 2009'!AG48),FALSE)+VLOOKUP(A33,'[3]Data 2009'!$A$3:$BO$79,COLUMN('[3]Data 2009'!AM48),FALSE)+VLOOKUP(A33,'[3]Data 2009'!$A$3:$BO$79,COLUMN('[3]Data 2009'!AN48),FALSE)+VLOOKUP(A33,'[3]Data 2009'!$A$3:$BO$79,COLUMN('[3]Data 2009'!AT48),FALSE)</f>
        <v>20323</v>
      </c>
      <c r="N33" s="6">
        <f>VLOOKUP(A33,'[3]Data 2009'!$A$3:$BO$79,COLUMN('[3]Data 2009'!O48),FALSE)+VLOOKUP(A33,'[3]Data 2009'!$A$3:$BO$79,COLUMN('[3]Data 2009'!AQ48),FALSE)</f>
        <v>11734</v>
      </c>
      <c r="O33" s="6">
        <f>VLOOKUP(A33,'[3]Data 2009'!$A$3:$BR$79,COLUMN('[3]Data 2009'!BR48),FALSE)</f>
        <v>29062</v>
      </c>
      <c r="P33" s="21">
        <f t="shared" si="0"/>
        <v>2669503</v>
      </c>
      <c r="R33" s="6">
        <f t="shared" si="1"/>
        <v>460.04784688995215</v>
      </c>
      <c r="S33" s="6">
        <f t="shared" si="2"/>
        <v>10436.937799043062</v>
      </c>
      <c r="T33" s="6">
        <f t="shared" si="3"/>
        <v>84.913875598086122</v>
      </c>
      <c r="U33" s="6">
        <f t="shared" si="4"/>
        <v>84.913875598086122</v>
      </c>
      <c r="V33" s="6">
        <f t="shared" si="5"/>
        <v>379.88038277511964</v>
      </c>
      <c r="W33" s="6">
        <f t="shared" si="6"/>
        <v>599.75598086124398</v>
      </c>
      <c r="X33" s="6">
        <f t="shared" si="7"/>
        <v>31.832535885167463</v>
      </c>
      <c r="Y33" s="6">
        <f t="shared" si="8"/>
        <v>59.808612440191389</v>
      </c>
      <c r="Z33" s="6">
        <f t="shared" si="9"/>
        <v>114.92822966507177</v>
      </c>
      <c r="AA33" s="6">
        <f t="shared" si="10"/>
        <v>97.239234449760772</v>
      </c>
      <c r="AB33" s="6">
        <f t="shared" si="11"/>
        <v>56.143540669856456</v>
      </c>
      <c r="AC33" s="6">
        <f t="shared" si="12"/>
        <v>139.05263157894737</v>
      </c>
    </row>
    <row r="34" spans="1:29">
      <c r="A34" s="18" t="s">
        <v>112</v>
      </c>
      <c r="B34" s="18">
        <v>3</v>
      </c>
      <c r="C34" s="22">
        <f>VLOOKUP(A34,[3]Enrollment!$B$3:$C$80,2,FALSE)</f>
        <v>470</v>
      </c>
      <c r="D34" s="6">
        <f>SUM(VLOOKUP(A34,'[3]Data 2009'!$A$3:$BO$79,5,FALSE)+VLOOKUP(A34,'[3]Data 2009'!$A$3:$BO$79,13,FALSE)+VLOOKUP(A34,'[3]Data 2009'!$A$3:$BO$79,COLUMN('[3]Data 2009'!$BC$2:$BC$79),FALSE)+VLOOKUP(A34,'[3]Data 2009'!$A$3:$BO$79,COLUMN('[3]Data 2009'!$BD$3),FALSE)+VLOOKUP(A34,'[3]Data 2009'!$A$3:$BO$79,COLUMN('[3]Data 2009'!$BE$3),FALSE)+VLOOKUP(A34,'[3]Data 2009'!$A$3:$BO$79,COLUMN('[3]Data 2009'!$BF$3),FALSE)+VLOOKUP(A34,'[3]Data 2009'!$A$3:$BO$79,COLUMN('[3]Data 2009'!$BN$3),FALSE))</f>
        <v>405703</v>
      </c>
      <c r="E34" s="6">
        <f>(VLOOKUP(A34,'[3]Data 2009'!$A$3:$BO$79,COLUMN('[3]Data 2009'!$D$1),FALSE)+VLOOKUP(A34,'[3]Data 2009'!$A$3:$BO$79,COLUMN('[3]Data 2009'!$I$3),FALSE)+VLOOKUP(A34,'[3]Data 2009'!$A$3:$BO$79,COLUMN('[3]Data 2009'!$T$3),FALSE)+VLOOKUP(A34,'[3]Data 2009'!$A$3:$BO$79,COLUMN('[3]Data 2009'!$AS$3),FALSE)+VLOOKUP(A34,'[3]Data 2009'!$A$3:$BO$79,COLUMN('[3]Data 2009'!$AY$3),FALSE)+VLOOKUP(A34,'[3]Data 2009'!$A$3:$BO$79,COLUMN('[3]Data 2009'!$BB$3),FALSE)+VLOOKUP(A34,'[3]Data 2009'!$A$3:$BO$79,COLUMN('[3]Data 2009'!$BG$3),FALSE))</f>
        <v>4884882</v>
      </c>
      <c r="F34" s="6">
        <f>VLOOKUP(A34,'[3]Data 2009'!$A$3:$BO$79,COLUMN('[3]Data 2009'!H51),FALSE)+VLOOKUP(A34,'[3]Data 2009'!$A$3:$BO$79,COLUMN('[3]Data 2009'!V51),FALSE)+VLOOKUP(A34,'[3]Data 2009'!$A$3:$BO$79,COLUMN('[3]Data 2009'!W51),FALSE)+VLOOKUP(A34,'[3]Data 2009'!$A$3:$BO$79,COLUMN('[3]Data 2009'!X51),FALSE)+VLOOKUP(A34,'[3]Data 2009'!$A$3:$BO$79,COLUMN('[3]Data 2009'!Y51),FALSE)+VLOOKUP(A34,'[3]Data 2009'!$A$3:$BO$79,COLUMN('[3]Data 2009'!AT51),FALSE)+VLOOKUP(A34,'[3]Data 2009'!$A$3:$BO$79,COLUMN('[3]Data 2009'!AX51),FALSE)+VLOOKUP(A34,'[3]Data 2009'!$A$3:$BO$79,COLUMN('[3]Data 2009'!AZ51),FALSE)+VLOOKUP(A34,'[3]Data 2009'!$A$3:$BO$79,COLUMN('[3]Data 2009'!BA51),FALSE)+VLOOKUP(A34,'[3]Data 2009'!$A$3:$BO$79,COLUMN('[3]Data 2009'!BJ51))</f>
        <v>8512</v>
      </c>
      <c r="G34" s="6">
        <f>VLOOKUP(A34,'[3]Data 2009'!$A$3:$BO$79,COLUMN('[3]Data 2009'!U84),FALSE)+VLOOKUP(A34,'[3]Data 2009'!$A$3:$BO$79,COLUMN('[3]Data 2009'!AH84),FALSE)+VLOOKUP(A34,'[3]Data 2009'!$A$3:$BO$79,COLUMN('[3]Data 2009'!AI84),FALSE)+VLOOKUP(A34,'[3]Data 2009'!$A$3:$BO$79,COLUMN('[3]Data 2009'!AJ84),FALSE)+VLOOKUP(A34,'[3]Data 2009'!$A$3:$BO$79,COLUMN('[3]Data 2009'!AK84),FALSE)+VLOOKUP(A34,'[3]Data 2009'!$A$3:$BO$79,COLUMN('[3]Data 2009'!AL84),FALSE)+VLOOKUP(A34,'[3]Data 2009'!$A$3:$BO$79,COLUMN('[3]Data 2009'!BH84),FALSE)+VLOOKUP(A34,'[3]Data 2009'!$A$3:$BO$79,COLUMN('[3]Data 2009'!BI84),FALSE)+VLOOKUP(A34,'[3]Data 2009'!$A$3:$BO$79,COLUMN('[3]Data 2009'!BL84),FALSE)</f>
        <v>264327</v>
      </c>
      <c r="H34" s="6">
        <f>VLOOKUP(A34,'[3]Data 2009'!$A$3:$BO$79,COLUMN('[3]Data 2009'!N84),FALSE)+VLOOKUP(A34,'[3]Data 2009'!$A$3:$BO$79,COLUMN('[3]Data 2009'!P84),FALSE)+VLOOKUP(A34,'[3]Data 2009'!$A$3:$BO$79,COLUMN('[3]Data 2009'!Q84),FALSE)</f>
        <v>130753</v>
      </c>
      <c r="I34" s="6">
        <f>VLOOKUP(A34,'[3]Data 2009'!$A$3:$BO$79,COLUMN('[3]Data 2009'!J51),FALSE)+VLOOKUP(A34,'[3]Data 2009'!$A$3:$BO$79,COLUMN('[3]Data 2009'!R51),FALSE)+VLOOKUP(A34,'[3]Data 2009'!$A$3:$BO$79,COLUMN('[3]Data 2009'!S51),FALSE)+VLOOKUP(A34,'[3]Data 2009'!$A$3:$BO$79,COLUMN('[3]Data 2009'!Z51),FALSE)+VLOOKUP(A34,'[3]Data 2009'!$A$3:$BO$79,COLUMN('[3]Data 2009'!AA51),FALSE)+VLOOKUP(A34,'[3]Data 2009'!$A$3:$BO$79,COLUMN('[3]Data 2009'!AD51),FALSE)+VLOOKUP(A34,'[3]Data 2009'!$A$3:$BO$79,COLUMN('[3]Data 2009'!AE51),FALSE)+VLOOKUP(A34,'[3]Data 2009'!$A$3:$BO$79,COLUMN('[3]Data 2009'!AF51),FALSE)+VLOOKUP(A34,'[3]Data 2009'!$A$3:$BO$79,COLUMN('[3]Data 2009'!AW51),FALSE)+VLOOKUP(A34,'[3]Data 2009'!$A$3:$BO$79,COLUMN('[3]Data 2009'!BK51),FALSE)</f>
        <v>58083</v>
      </c>
      <c r="J34" s="6">
        <f>VLOOKUP(A34,'[3]Data 2009'!$A$3:$BO$79,COLUMN('[3]Data 2009'!F51),FALSE)+VLOOKUP(A34,'[3]Data 2009'!$A$3:$BO$79,COLUMN('[3]Data 2009'!AR51),FALSE)+VLOOKUP(A34,'[3]Data 2009'!$A$3:$BO$79,COLUMN('[3]Data 2009'!AU51),FALSE)</f>
        <v>58156</v>
      </c>
      <c r="K34" s="6">
        <f>VLOOKUP(A34,'[3]Data 2009'!$A$3:$BO$79,COLUMN('[3]Data 2009'!G51),FALSE)+VLOOKUP(A34,'[3]Data 2009'!$A$3:$BO$79,COLUMN('[3]Data 2009'!AO51),FALSE)+VLOOKUP(A34,'[3]Data 2009'!$A$3:$BO$79,COLUMN('[3]Data 2009'!AV51),FALSE)+VLOOKUP(A34,'[3]Data 2009'!$A$3:$BO$79,COLUMN('[3]Data 2009'!BO51),FALSE)+VLOOKUP(A34,'[3]Data 2009'!$A$3:$BO$79,COLUMN('[3]Data 2009'!AP51),FALSE)</f>
        <v>38017</v>
      </c>
      <c r="L34" s="6">
        <f>VLOOKUP(A34,'[3]Data 2009'!$A$3:$BO$79,COLUMN('[3]Data 2009'!L51),FALSE)+VLOOKUP(A34,'[3]Data 2009'!$A$3:$BO$79,COLUMN('[3]Data 2009'!AB51),FALSE)+VLOOKUP(A34,'[3]Data 2009'!$A$3:$BO$79,COLUMN('[3]Data 2009'!AC51),FALSE)+VLOOKUP(A34,'[3]Data 2009'!$A$3:$BO$79,COLUMN('[3]Data 2009'!BM51),FALSE)+VLOOKUP(A34,'[3]Data 2009'!$A$3:$BO$79,COLUMN('[3]Data 2009'!K51),FALSE)</f>
        <v>33649</v>
      </c>
      <c r="M34" s="6">
        <f>VLOOKUP(A34,'[3]Data 2009'!$A$3:$BO$79,COLUMN('[3]Data 2009'!AG51),FALSE)+VLOOKUP(A34,'[3]Data 2009'!$A$3:$BO$79,COLUMN('[3]Data 2009'!AM51),FALSE)+VLOOKUP(A34,'[3]Data 2009'!$A$3:$BO$79,COLUMN('[3]Data 2009'!AN51),FALSE)+VLOOKUP(A34,'[3]Data 2009'!$A$3:$BO$79,COLUMN('[3]Data 2009'!AT51),FALSE)</f>
        <v>0</v>
      </c>
      <c r="N34" s="6">
        <f>VLOOKUP(A34,'[3]Data 2009'!$A$3:$BO$79,COLUMN('[3]Data 2009'!O51),FALSE)+VLOOKUP(A34,'[3]Data 2009'!$A$3:$BO$79,COLUMN('[3]Data 2009'!AQ51),FALSE)</f>
        <v>40564</v>
      </c>
      <c r="O34" s="6">
        <f>VLOOKUP(A34,'[3]Data 2009'!$A$3:$BR$79,COLUMN('[3]Data 2009'!BR51),FALSE)</f>
        <v>18888</v>
      </c>
      <c r="P34" s="21">
        <f t="shared" si="0"/>
        <v>5941534</v>
      </c>
      <c r="R34" s="6">
        <f t="shared" si="1"/>
        <v>863.19787234042553</v>
      </c>
      <c r="S34" s="6">
        <f t="shared" si="2"/>
        <v>10393.365957446809</v>
      </c>
      <c r="T34" s="6">
        <f t="shared" si="3"/>
        <v>562.39787234042558</v>
      </c>
      <c r="U34" s="6">
        <f t="shared" si="4"/>
        <v>562.39787234042558</v>
      </c>
      <c r="V34" s="6">
        <f t="shared" si="5"/>
        <v>278.19787234042553</v>
      </c>
      <c r="W34" s="6">
        <f t="shared" si="6"/>
        <v>123.58085106382978</v>
      </c>
      <c r="X34" s="6">
        <f t="shared" si="7"/>
        <v>123.73617021276596</v>
      </c>
      <c r="Y34" s="6">
        <f t="shared" si="8"/>
        <v>80.887234042553189</v>
      </c>
      <c r="Z34" s="6">
        <f t="shared" si="9"/>
        <v>71.5936170212766</v>
      </c>
      <c r="AA34" s="6">
        <f t="shared" si="10"/>
        <v>0</v>
      </c>
      <c r="AB34" s="6">
        <f t="shared" si="11"/>
        <v>86.306382978723406</v>
      </c>
      <c r="AC34" s="6">
        <f t="shared" si="12"/>
        <v>40.187234042553193</v>
      </c>
    </row>
    <row r="35" spans="1:29">
      <c r="A35" s="18" t="s">
        <v>115</v>
      </c>
      <c r="B35" s="18">
        <v>2</v>
      </c>
      <c r="C35" s="22">
        <f>VLOOKUP(A35,[3]Enrollment!$B$3:$C$80,2,FALSE)</f>
        <v>136</v>
      </c>
      <c r="D35" s="6">
        <f>SUM(VLOOKUP(A35,'[3]Data 2009'!$A$3:$BO$79,5,FALSE)+VLOOKUP(A35,'[3]Data 2009'!$A$3:$BO$79,13,FALSE)+VLOOKUP(A35,'[3]Data 2009'!$A$3:$BO$79,COLUMN('[3]Data 2009'!$BC$2:$BC$79),FALSE)+VLOOKUP(A35,'[3]Data 2009'!$A$3:$BO$79,COLUMN('[3]Data 2009'!$BD$3),FALSE)+VLOOKUP(A35,'[3]Data 2009'!$A$3:$BO$79,COLUMN('[3]Data 2009'!$BE$3),FALSE)+VLOOKUP(A35,'[3]Data 2009'!$A$3:$BO$79,COLUMN('[3]Data 2009'!$BF$3),FALSE)+VLOOKUP(A35,'[3]Data 2009'!$A$3:$BO$79,COLUMN('[3]Data 2009'!$BN$3),FALSE))</f>
        <v>349507</v>
      </c>
      <c r="E35" s="6">
        <f>(VLOOKUP(A35,'[3]Data 2009'!$A$3:$BO$79,COLUMN('[3]Data 2009'!$D$1),FALSE)+VLOOKUP(A35,'[3]Data 2009'!$A$3:$BO$79,COLUMN('[3]Data 2009'!$I$3),FALSE)+VLOOKUP(A35,'[3]Data 2009'!$A$3:$BO$79,COLUMN('[3]Data 2009'!$T$3),FALSE)+VLOOKUP(A35,'[3]Data 2009'!$A$3:$BO$79,COLUMN('[3]Data 2009'!$AS$3),FALSE)+VLOOKUP(A35,'[3]Data 2009'!$A$3:$BO$79,COLUMN('[3]Data 2009'!$AY$3),FALSE)+VLOOKUP(A35,'[3]Data 2009'!$A$3:$BO$79,COLUMN('[3]Data 2009'!$BB$3),FALSE)+VLOOKUP(A35,'[3]Data 2009'!$A$3:$BO$79,COLUMN('[3]Data 2009'!$BG$3),FALSE))</f>
        <v>1336384</v>
      </c>
      <c r="F35" s="6">
        <f>VLOOKUP(A35,'[3]Data 2009'!$A$3:$BO$79,COLUMN('[3]Data 2009'!H54),FALSE)+VLOOKUP(A35,'[3]Data 2009'!$A$3:$BO$79,COLUMN('[3]Data 2009'!V54),FALSE)+VLOOKUP(A35,'[3]Data 2009'!$A$3:$BO$79,COLUMN('[3]Data 2009'!W54),FALSE)+VLOOKUP(A35,'[3]Data 2009'!$A$3:$BO$79,COLUMN('[3]Data 2009'!X54),FALSE)+VLOOKUP(A35,'[3]Data 2009'!$A$3:$BO$79,COLUMN('[3]Data 2009'!Y54),FALSE)+VLOOKUP(A35,'[3]Data 2009'!$A$3:$BO$79,COLUMN('[3]Data 2009'!AT54),FALSE)+VLOOKUP(A35,'[3]Data 2009'!$A$3:$BO$79,COLUMN('[3]Data 2009'!AX54),FALSE)+VLOOKUP(A35,'[3]Data 2009'!$A$3:$BO$79,COLUMN('[3]Data 2009'!AZ54),FALSE)+VLOOKUP(A35,'[3]Data 2009'!$A$3:$BO$79,COLUMN('[3]Data 2009'!BA54),FALSE)+VLOOKUP(A35,'[3]Data 2009'!$A$3:$BO$79,COLUMN('[3]Data 2009'!BJ54))</f>
        <v>64997</v>
      </c>
      <c r="G35" s="6">
        <f>VLOOKUP(A35,'[3]Data 2009'!$A$3:$BO$79,COLUMN('[3]Data 2009'!U87),FALSE)+VLOOKUP(A35,'[3]Data 2009'!$A$3:$BO$79,COLUMN('[3]Data 2009'!AH87),FALSE)+VLOOKUP(A35,'[3]Data 2009'!$A$3:$BO$79,COLUMN('[3]Data 2009'!AI87),FALSE)+VLOOKUP(A35,'[3]Data 2009'!$A$3:$BO$79,COLUMN('[3]Data 2009'!AJ87),FALSE)+VLOOKUP(A35,'[3]Data 2009'!$A$3:$BO$79,COLUMN('[3]Data 2009'!AK87),FALSE)+VLOOKUP(A35,'[3]Data 2009'!$A$3:$BO$79,COLUMN('[3]Data 2009'!AL87),FALSE)+VLOOKUP(A35,'[3]Data 2009'!$A$3:$BO$79,COLUMN('[3]Data 2009'!BH87),FALSE)+VLOOKUP(A35,'[3]Data 2009'!$A$3:$BO$79,COLUMN('[3]Data 2009'!BI87),FALSE)+VLOOKUP(A35,'[3]Data 2009'!$A$3:$BO$79,COLUMN('[3]Data 2009'!BL87),FALSE)</f>
        <v>54205</v>
      </c>
      <c r="H35" s="6">
        <f>VLOOKUP(A35,'[3]Data 2009'!$A$3:$BO$79,COLUMN('[3]Data 2009'!N87),FALSE)+VLOOKUP(A35,'[3]Data 2009'!$A$3:$BO$79,COLUMN('[3]Data 2009'!P87),FALSE)+VLOOKUP(A35,'[3]Data 2009'!$A$3:$BO$79,COLUMN('[3]Data 2009'!Q87),FALSE)</f>
        <v>29282</v>
      </c>
      <c r="I35" s="6">
        <f>VLOOKUP(A35,'[3]Data 2009'!$A$3:$BO$79,COLUMN('[3]Data 2009'!J54),FALSE)+VLOOKUP(A35,'[3]Data 2009'!$A$3:$BO$79,COLUMN('[3]Data 2009'!R54),FALSE)+VLOOKUP(A35,'[3]Data 2009'!$A$3:$BO$79,COLUMN('[3]Data 2009'!S54),FALSE)+VLOOKUP(A35,'[3]Data 2009'!$A$3:$BO$79,COLUMN('[3]Data 2009'!Z54),FALSE)+VLOOKUP(A35,'[3]Data 2009'!$A$3:$BO$79,COLUMN('[3]Data 2009'!AA54),FALSE)+VLOOKUP(A35,'[3]Data 2009'!$A$3:$BO$79,COLUMN('[3]Data 2009'!AD54),FALSE)+VLOOKUP(A35,'[3]Data 2009'!$A$3:$BO$79,COLUMN('[3]Data 2009'!AE54),FALSE)+VLOOKUP(A35,'[3]Data 2009'!$A$3:$BO$79,COLUMN('[3]Data 2009'!AF54),FALSE)+VLOOKUP(A35,'[3]Data 2009'!$A$3:$BO$79,COLUMN('[3]Data 2009'!AW54),FALSE)+VLOOKUP(A35,'[3]Data 2009'!$A$3:$BO$79,COLUMN('[3]Data 2009'!BK54),FALSE)</f>
        <v>43822</v>
      </c>
      <c r="J35" s="6">
        <f>VLOOKUP(A35,'[3]Data 2009'!$A$3:$BO$79,COLUMN('[3]Data 2009'!F54),FALSE)+VLOOKUP(A35,'[3]Data 2009'!$A$3:$BO$79,COLUMN('[3]Data 2009'!AR54),FALSE)+VLOOKUP(A35,'[3]Data 2009'!$A$3:$BO$79,COLUMN('[3]Data 2009'!AU54),FALSE)</f>
        <v>0</v>
      </c>
      <c r="K35" s="6">
        <f>VLOOKUP(A35,'[3]Data 2009'!$A$3:$BO$79,COLUMN('[3]Data 2009'!G54),FALSE)+VLOOKUP(A35,'[3]Data 2009'!$A$3:$BO$79,COLUMN('[3]Data 2009'!AO54),FALSE)+VLOOKUP(A35,'[3]Data 2009'!$A$3:$BO$79,COLUMN('[3]Data 2009'!AV54),FALSE)+VLOOKUP(A35,'[3]Data 2009'!$A$3:$BO$79,COLUMN('[3]Data 2009'!BO54),FALSE)+VLOOKUP(A35,'[3]Data 2009'!$A$3:$BO$79,COLUMN('[3]Data 2009'!AP54),FALSE)</f>
        <v>0</v>
      </c>
      <c r="L35" s="6">
        <f>VLOOKUP(A35,'[3]Data 2009'!$A$3:$BO$79,COLUMN('[3]Data 2009'!L54),FALSE)+VLOOKUP(A35,'[3]Data 2009'!$A$3:$BO$79,COLUMN('[3]Data 2009'!AB54),FALSE)+VLOOKUP(A35,'[3]Data 2009'!$A$3:$BO$79,COLUMN('[3]Data 2009'!AC54),FALSE)+VLOOKUP(A35,'[3]Data 2009'!$A$3:$BO$79,COLUMN('[3]Data 2009'!BM54),FALSE)+VLOOKUP(A35,'[3]Data 2009'!$A$3:$BO$79,COLUMN('[3]Data 2009'!K54),FALSE)</f>
        <v>14945</v>
      </c>
      <c r="M35" s="6">
        <f>VLOOKUP(A35,'[3]Data 2009'!$A$3:$BO$79,COLUMN('[3]Data 2009'!AG54),FALSE)+VLOOKUP(A35,'[3]Data 2009'!$A$3:$BO$79,COLUMN('[3]Data 2009'!AM54),FALSE)+VLOOKUP(A35,'[3]Data 2009'!$A$3:$BO$79,COLUMN('[3]Data 2009'!AN54),FALSE)+VLOOKUP(A35,'[3]Data 2009'!$A$3:$BO$79,COLUMN('[3]Data 2009'!AT54),FALSE)</f>
        <v>0</v>
      </c>
      <c r="N35" s="6">
        <f>VLOOKUP(A35,'[3]Data 2009'!$A$3:$BO$79,COLUMN('[3]Data 2009'!O54),FALSE)+VLOOKUP(A35,'[3]Data 2009'!$A$3:$BO$79,COLUMN('[3]Data 2009'!AQ54),FALSE)</f>
        <v>16778</v>
      </c>
      <c r="O35" s="6">
        <f>VLOOKUP(A35,'[3]Data 2009'!$A$3:$BR$79,COLUMN('[3]Data 2009'!BR54),FALSE)</f>
        <v>57172</v>
      </c>
      <c r="P35" s="21">
        <f t="shared" si="0"/>
        <v>1967092</v>
      </c>
      <c r="R35" s="6">
        <f t="shared" si="1"/>
        <v>2569.9044117647059</v>
      </c>
      <c r="S35" s="6">
        <f t="shared" si="2"/>
        <v>9826.3529411764703</v>
      </c>
      <c r="T35" s="6">
        <f t="shared" si="3"/>
        <v>398.56617647058823</v>
      </c>
      <c r="U35" s="6">
        <f t="shared" si="4"/>
        <v>398.56617647058823</v>
      </c>
      <c r="V35" s="6">
        <f t="shared" si="5"/>
        <v>215.30882352941177</v>
      </c>
      <c r="W35" s="6">
        <f t="shared" si="6"/>
        <v>322.22058823529414</v>
      </c>
      <c r="X35" s="6">
        <f t="shared" si="7"/>
        <v>0</v>
      </c>
      <c r="Y35" s="6">
        <f t="shared" si="8"/>
        <v>0</v>
      </c>
      <c r="Z35" s="6">
        <f t="shared" si="9"/>
        <v>109.88970588235294</v>
      </c>
      <c r="AA35" s="6">
        <f t="shared" si="10"/>
        <v>0</v>
      </c>
      <c r="AB35" s="6">
        <f t="shared" si="11"/>
        <v>123.36764705882354</v>
      </c>
      <c r="AC35" s="6">
        <f t="shared" si="12"/>
        <v>420.38235294117646</v>
      </c>
    </row>
    <row r="36" spans="1:29">
      <c r="A36" s="26" t="s">
        <v>116</v>
      </c>
      <c r="B36" s="18">
        <v>4</v>
      </c>
      <c r="C36" s="22">
        <f>VLOOKUP(A36,[3]Enrollment!$B$3:$C$80,2,FALSE)</f>
        <v>274</v>
      </c>
      <c r="D36" s="6">
        <f>SUM(VLOOKUP(A36,'[3]Data 2009'!$A$3:$BO$79,5,FALSE)+VLOOKUP(A36,'[3]Data 2009'!$A$3:$BO$79,13,FALSE)+VLOOKUP(A36,'[3]Data 2009'!$A$3:$BO$79,COLUMN('[3]Data 2009'!$BC$2:$BC$79),FALSE)+VLOOKUP(A36,'[3]Data 2009'!$A$3:$BO$79,COLUMN('[3]Data 2009'!$BD$3),FALSE)+VLOOKUP(A36,'[3]Data 2009'!$A$3:$BO$79,COLUMN('[3]Data 2009'!$BE$3),FALSE)+VLOOKUP(A36,'[3]Data 2009'!$A$3:$BO$79,COLUMN('[3]Data 2009'!$BF$3),FALSE)+VLOOKUP(A36,'[3]Data 2009'!$A$3:$BO$79,COLUMN('[3]Data 2009'!$BN$3),FALSE))</f>
        <v>225148</v>
      </c>
      <c r="E36" s="6">
        <f>(VLOOKUP(A36,'[3]Data 2009'!$A$3:$BO$79,COLUMN('[3]Data 2009'!$D$1),FALSE)+VLOOKUP(A36,'[3]Data 2009'!$A$3:$BO$79,COLUMN('[3]Data 2009'!$I$3),FALSE)+VLOOKUP(A36,'[3]Data 2009'!$A$3:$BO$79,COLUMN('[3]Data 2009'!$T$3),FALSE)+VLOOKUP(A36,'[3]Data 2009'!$A$3:$BO$79,COLUMN('[3]Data 2009'!$AS$3),FALSE)+VLOOKUP(A36,'[3]Data 2009'!$A$3:$BO$79,COLUMN('[3]Data 2009'!$AY$3),FALSE)+VLOOKUP(A36,'[3]Data 2009'!$A$3:$BO$79,COLUMN('[3]Data 2009'!$BB$3),FALSE)+VLOOKUP(A36,'[3]Data 2009'!$A$3:$BO$79,COLUMN('[3]Data 2009'!$BG$3),FALSE))</f>
        <v>2578934</v>
      </c>
      <c r="F36" s="6">
        <f>VLOOKUP(A36,'[3]Data 2009'!$A$3:$BO$79,COLUMN('[3]Data 2009'!H56),FALSE)+VLOOKUP(A36,'[3]Data 2009'!$A$3:$BO$79,COLUMN('[3]Data 2009'!V56),FALSE)+VLOOKUP(A36,'[3]Data 2009'!$A$3:$BO$79,COLUMN('[3]Data 2009'!W56),FALSE)+VLOOKUP(A36,'[3]Data 2009'!$A$3:$BO$79,COLUMN('[3]Data 2009'!X56),FALSE)+VLOOKUP(A36,'[3]Data 2009'!$A$3:$BO$79,COLUMN('[3]Data 2009'!Y56),FALSE)+VLOOKUP(A36,'[3]Data 2009'!$A$3:$BO$79,COLUMN('[3]Data 2009'!AT56),FALSE)+VLOOKUP(A36,'[3]Data 2009'!$A$3:$BO$79,COLUMN('[3]Data 2009'!AX56),FALSE)+VLOOKUP(A36,'[3]Data 2009'!$A$3:$BO$79,COLUMN('[3]Data 2009'!AZ56),FALSE)+VLOOKUP(A36,'[3]Data 2009'!$A$3:$BO$79,COLUMN('[3]Data 2009'!BA56),FALSE)+VLOOKUP(A36,'[3]Data 2009'!$A$3:$BO$79,COLUMN('[3]Data 2009'!BJ56))</f>
        <v>225724</v>
      </c>
      <c r="G36" s="6">
        <f>VLOOKUP(A36,'[3]Data 2009'!$A$3:$BO$79,COLUMN('[3]Data 2009'!U89),FALSE)+VLOOKUP(A36,'[3]Data 2009'!$A$3:$BO$79,COLUMN('[3]Data 2009'!AH89),FALSE)+VLOOKUP(A36,'[3]Data 2009'!$A$3:$BO$79,COLUMN('[3]Data 2009'!AI89),FALSE)+VLOOKUP(A36,'[3]Data 2009'!$A$3:$BO$79,COLUMN('[3]Data 2009'!AJ89),FALSE)+VLOOKUP(A36,'[3]Data 2009'!$A$3:$BO$79,COLUMN('[3]Data 2009'!AK89),FALSE)+VLOOKUP(A36,'[3]Data 2009'!$A$3:$BO$79,COLUMN('[3]Data 2009'!AL89),FALSE)+VLOOKUP(A36,'[3]Data 2009'!$A$3:$BO$79,COLUMN('[3]Data 2009'!BH89),FALSE)+VLOOKUP(A36,'[3]Data 2009'!$A$3:$BO$79,COLUMN('[3]Data 2009'!BI89),FALSE)+VLOOKUP(A36,'[3]Data 2009'!$A$3:$BO$79,COLUMN('[3]Data 2009'!BL89),FALSE)</f>
        <v>111682</v>
      </c>
      <c r="H36" s="6">
        <f>VLOOKUP(A36,'[3]Data 2009'!$A$3:$BO$79,COLUMN('[3]Data 2009'!N89),FALSE)+VLOOKUP(A36,'[3]Data 2009'!$A$3:$BO$79,COLUMN('[3]Data 2009'!P89),FALSE)+VLOOKUP(A36,'[3]Data 2009'!$A$3:$BO$79,COLUMN('[3]Data 2009'!Q89),FALSE)</f>
        <v>37432</v>
      </c>
      <c r="I36" s="6">
        <f>VLOOKUP(A36,'[3]Data 2009'!$A$3:$BO$79,COLUMN('[3]Data 2009'!J56),FALSE)+VLOOKUP(A36,'[3]Data 2009'!$A$3:$BO$79,COLUMN('[3]Data 2009'!R56),FALSE)+VLOOKUP(A36,'[3]Data 2009'!$A$3:$BO$79,COLUMN('[3]Data 2009'!S56),FALSE)+VLOOKUP(A36,'[3]Data 2009'!$A$3:$BO$79,COLUMN('[3]Data 2009'!Z56),FALSE)+VLOOKUP(A36,'[3]Data 2009'!$A$3:$BO$79,COLUMN('[3]Data 2009'!AA56),FALSE)+VLOOKUP(A36,'[3]Data 2009'!$A$3:$BO$79,COLUMN('[3]Data 2009'!AD56),FALSE)+VLOOKUP(A36,'[3]Data 2009'!$A$3:$BO$79,COLUMN('[3]Data 2009'!AE56),FALSE)+VLOOKUP(A36,'[3]Data 2009'!$A$3:$BO$79,COLUMN('[3]Data 2009'!AF56),FALSE)+VLOOKUP(A36,'[3]Data 2009'!$A$3:$BO$79,COLUMN('[3]Data 2009'!AW56),FALSE)+VLOOKUP(A36,'[3]Data 2009'!$A$3:$BO$79,COLUMN('[3]Data 2009'!BK56),FALSE)</f>
        <v>64279</v>
      </c>
      <c r="J36" s="6">
        <f>VLOOKUP(A36,'[3]Data 2009'!$A$3:$BO$79,COLUMN('[3]Data 2009'!F56),FALSE)+VLOOKUP(A36,'[3]Data 2009'!$A$3:$BO$79,COLUMN('[3]Data 2009'!AR56),FALSE)+VLOOKUP(A36,'[3]Data 2009'!$A$3:$BO$79,COLUMN('[3]Data 2009'!AU56),FALSE)</f>
        <v>20269</v>
      </c>
      <c r="K36" s="6">
        <f>VLOOKUP(A36,'[3]Data 2009'!$A$3:$BO$79,COLUMN('[3]Data 2009'!G56),FALSE)+VLOOKUP(A36,'[3]Data 2009'!$A$3:$BO$79,COLUMN('[3]Data 2009'!AO56),FALSE)+VLOOKUP(A36,'[3]Data 2009'!$A$3:$BO$79,COLUMN('[3]Data 2009'!AV56),FALSE)+VLOOKUP(A36,'[3]Data 2009'!$A$3:$BO$79,COLUMN('[3]Data 2009'!BO56),FALSE)+VLOOKUP(A36,'[3]Data 2009'!$A$3:$BO$79,COLUMN('[3]Data 2009'!AP56),FALSE)</f>
        <v>0</v>
      </c>
      <c r="L36" s="6">
        <f>VLOOKUP(A36,'[3]Data 2009'!$A$3:$BO$79,COLUMN('[3]Data 2009'!L56),FALSE)+VLOOKUP(A36,'[3]Data 2009'!$A$3:$BO$79,COLUMN('[3]Data 2009'!AB56),FALSE)+VLOOKUP(A36,'[3]Data 2009'!$A$3:$BO$79,COLUMN('[3]Data 2009'!AC56),FALSE)+VLOOKUP(A36,'[3]Data 2009'!$A$3:$BO$79,COLUMN('[3]Data 2009'!BM56),FALSE)+VLOOKUP(A36,'[3]Data 2009'!$A$3:$BO$79,COLUMN('[3]Data 2009'!K56),FALSE)</f>
        <v>34138</v>
      </c>
      <c r="M36" s="6">
        <f>VLOOKUP(A36,'[3]Data 2009'!$A$3:$BO$79,COLUMN('[3]Data 2009'!AG56),FALSE)+VLOOKUP(A36,'[3]Data 2009'!$A$3:$BO$79,COLUMN('[3]Data 2009'!AM56),FALSE)+VLOOKUP(A36,'[3]Data 2009'!$A$3:$BO$79,COLUMN('[3]Data 2009'!AN56),FALSE)+VLOOKUP(A36,'[3]Data 2009'!$A$3:$BO$79,COLUMN('[3]Data 2009'!AT56),FALSE)</f>
        <v>77552</v>
      </c>
      <c r="N36" s="6">
        <f>VLOOKUP(A36,'[3]Data 2009'!$A$3:$BO$79,COLUMN('[3]Data 2009'!O56),FALSE)+VLOOKUP(A36,'[3]Data 2009'!$A$3:$BO$79,COLUMN('[3]Data 2009'!AQ56),FALSE)</f>
        <v>0</v>
      </c>
      <c r="O36" s="6">
        <f>VLOOKUP(A36,'[3]Data 2009'!$A$3:$BR$79,COLUMN('[3]Data 2009'!BR55),FALSE)</f>
        <v>51597</v>
      </c>
      <c r="P36" s="21">
        <f t="shared" si="0"/>
        <v>3426755</v>
      </c>
      <c r="R36" s="6">
        <f t="shared" si="1"/>
        <v>821.70802919708024</v>
      </c>
      <c r="S36" s="6">
        <f t="shared" si="2"/>
        <v>9412.1678832116795</v>
      </c>
      <c r="T36" s="6">
        <f t="shared" si="3"/>
        <v>407.5985401459854</v>
      </c>
      <c r="U36" s="6">
        <f t="shared" si="4"/>
        <v>407.5985401459854</v>
      </c>
      <c r="V36" s="6">
        <f t="shared" si="5"/>
        <v>136.61313868613138</v>
      </c>
      <c r="W36" s="6">
        <f t="shared" si="6"/>
        <v>234.59489051094891</v>
      </c>
      <c r="X36" s="6">
        <f t="shared" si="7"/>
        <v>73.974452554744531</v>
      </c>
      <c r="Y36" s="6">
        <f t="shared" si="8"/>
        <v>0</v>
      </c>
      <c r="Z36" s="6">
        <f t="shared" si="9"/>
        <v>124.5912408759124</v>
      </c>
      <c r="AA36" s="6">
        <f t="shared" si="10"/>
        <v>283.03649635036498</v>
      </c>
      <c r="AB36" s="6">
        <f t="shared" si="11"/>
        <v>0</v>
      </c>
      <c r="AC36" s="6">
        <f t="shared" si="12"/>
        <v>188.3102189781022</v>
      </c>
    </row>
    <row r="37" spans="1:29">
      <c r="A37" s="18" t="s">
        <v>117</v>
      </c>
      <c r="B37" s="18">
        <v>4</v>
      </c>
      <c r="C37" s="22">
        <f>VLOOKUP(A37,[3]Enrollment!$B$3:$C$80,2,FALSE)</f>
        <v>274</v>
      </c>
      <c r="D37" s="6">
        <f>SUM(VLOOKUP(A37,'[3]Data 2009'!$A$3:$BO$79,5,FALSE)+VLOOKUP(A37,'[3]Data 2009'!$A$3:$BO$79,13,FALSE)+VLOOKUP(A37,'[3]Data 2009'!$A$3:$BO$79,COLUMN('[3]Data 2009'!$BC$2:$BC$79),FALSE)+VLOOKUP(A37,'[3]Data 2009'!$A$3:$BO$79,COLUMN('[3]Data 2009'!$BD$3),FALSE)+VLOOKUP(A37,'[3]Data 2009'!$A$3:$BO$79,COLUMN('[3]Data 2009'!$BE$3),FALSE)+VLOOKUP(A37,'[3]Data 2009'!$A$3:$BO$79,COLUMN('[3]Data 2009'!$BF$3),FALSE)+VLOOKUP(A37,'[3]Data 2009'!$A$3:$BO$79,COLUMN('[3]Data 2009'!$BN$3),FALSE))</f>
        <v>218154</v>
      </c>
      <c r="E37" s="6">
        <f>(VLOOKUP(A37,'[3]Data 2009'!$A$3:$BO$79,COLUMN('[3]Data 2009'!$D$1),FALSE)+VLOOKUP(A37,'[3]Data 2009'!$A$3:$BO$79,COLUMN('[3]Data 2009'!$I$3),FALSE)+VLOOKUP(A37,'[3]Data 2009'!$A$3:$BO$79,COLUMN('[3]Data 2009'!$T$3),FALSE)+VLOOKUP(A37,'[3]Data 2009'!$A$3:$BO$79,COLUMN('[3]Data 2009'!$AS$3),FALSE)+VLOOKUP(A37,'[3]Data 2009'!$A$3:$BO$79,COLUMN('[3]Data 2009'!$AY$3),FALSE)+VLOOKUP(A37,'[3]Data 2009'!$A$3:$BO$79,COLUMN('[3]Data 2009'!$BB$3),FALSE)+VLOOKUP(A37,'[3]Data 2009'!$A$3:$BO$79,COLUMN('[3]Data 2009'!$BG$3),FALSE))</f>
        <v>2923920</v>
      </c>
      <c r="F37" s="6">
        <f>VLOOKUP(A37,'[3]Data 2009'!$A$3:$BO$79,COLUMN('[3]Data 2009'!H57),FALSE)+VLOOKUP(A37,'[3]Data 2009'!$A$3:$BO$79,COLUMN('[3]Data 2009'!V57),FALSE)+VLOOKUP(A37,'[3]Data 2009'!$A$3:$BO$79,COLUMN('[3]Data 2009'!W57),FALSE)+VLOOKUP(A37,'[3]Data 2009'!$A$3:$BO$79,COLUMN('[3]Data 2009'!X57),FALSE)+VLOOKUP(A37,'[3]Data 2009'!$A$3:$BO$79,COLUMN('[3]Data 2009'!Y57),FALSE)+VLOOKUP(A37,'[3]Data 2009'!$A$3:$BO$79,COLUMN('[3]Data 2009'!AT57),FALSE)+VLOOKUP(A37,'[3]Data 2009'!$A$3:$BO$79,COLUMN('[3]Data 2009'!AX57),FALSE)+VLOOKUP(A37,'[3]Data 2009'!$A$3:$BO$79,COLUMN('[3]Data 2009'!AZ57),FALSE)+VLOOKUP(A37,'[3]Data 2009'!$A$3:$BO$79,COLUMN('[3]Data 2009'!BA57),FALSE)+VLOOKUP(A37,'[3]Data 2009'!$A$3:$BO$79,COLUMN('[3]Data 2009'!BJ57))</f>
        <v>180597</v>
      </c>
      <c r="G37" s="6">
        <f>VLOOKUP(A37,'[3]Data 2009'!$A$3:$BO$79,COLUMN('[3]Data 2009'!U90),FALSE)+VLOOKUP(A37,'[3]Data 2009'!$A$3:$BO$79,COLUMN('[3]Data 2009'!AH90),FALSE)+VLOOKUP(A37,'[3]Data 2009'!$A$3:$BO$79,COLUMN('[3]Data 2009'!AI90),FALSE)+VLOOKUP(A37,'[3]Data 2009'!$A$3:$BO$79,COLUMN('[3]Data 2009'!AJ90),FALSE)+VLOOKUP(A37,'[3]Data 2009'!$A$3:$BO$79,COLUMN('[3]Data 2009'!AK90),FALSE)+VLOOKUP(A37,'[3]Data 2009'!$A$3:$BO$79,COLUMN('[3]Data 2009'!AL90),FALSE)+VLOOKUP(A37,'[3]Data 2009'!$A$3:$BO$79,COLUMN('[3]Data 2009'!BH90),FALSE)+VLOOKUP(A37,'[3]Data 2009'!$A$3:$BO$79,COLUMN('[3]Data 2009'!BI90),FALSE)+VLOOKUP(A37,'[3]Data 2009'!$A$3:$BO$79,COLUMN('[3]Data 2009'!BL90),FALSE)</f>
        <v>98905</v>
      </c>
      <c r="H37" s="6">
        <f>VLOOKUP(A37,'[3]Data 2009'!$A$3:$BO$79,COLUMN('[3]Data 2009'!N90),FALSE)+VLOOKUP(A37,'[3]Data 2009'!$A$3:$BO$79,COLUMN('[3]Data 2009'!P90),FALSE)+VLOOKUP(A37,'[3]Data 2009'!$A$3:$BO$79,COLUMN('[3]Data 2009'!Q90),FALSE)</f>
        <v>48905</v>
      </c>
      <c r="I37" s="6">
        <f>VLOOKUP(A37,'[3]Data 2009'!$A$3:$BO$79,COLUMN('[3]Data 2009'!J57),FALSE)+VLOOKUP(A37,'[3]Data 2009'!$A$3:$BO$79,COLUMN('[3]Data 2009'!R57),FALSE)+VLOOKUP(A37,'[3]Data 2009'!$A$3:$BO$79,COLUMN('[3]Data 2009'!S57),FALSE)+VLOOKUP(A37,'[3]Data 2009'!$A$3:$BO$79,COLUMN('[3]Data 2009'!Z57),FALSE)+VLOOKUP(A37,'[3]Data 2009'!$A$3:$BO$79,COLUMN('[3]Data 2009'!AA57),FALSE)+VLOOKUP(A37,'[3]Data 2009'!$A$3:$BO$79,COLUMN('[3]Data 2009'!AD57),FALSE)+VLOOKUP(A37,'[3]Data 2009'!$A$3:$BO$79,COLUMN('[3]Data 2009'!AE57),FALSE)+VLOOKUP(A37,'[3]Data 2009'!$A$3:$BO$79,COLUMN('[3]Data 2009'!AF57),FALSE)+VLOOKUP(A37,'[3]Data 2009'!$A$3:$BO$79,COLUMN('[3]Data 2009'!AW57),FALSE)+VLOOKUP(A37,'[3]Data 2009'!$A$3:$BO$79,COLUMN('[3]Data 2009'!BK57),FALSE)</f>
        <v>119064</v>
      </c>
      <c r="J37" s="6">
        <f>VLOOKUP(A37,'[3]Data 2009'!$A$3:$BO$79,COLUMN('[3]Data 2009'!F57),FALSE)+VLOOKUP(A37,'[3]Data 2009'!$A$3:$BO$79,COLUMN('[3]Data 2009'!AR57),FALSE)+VLOOKUP(A37,'[3]Data 2009'!$A$3:$BO$79,COLUMN('[3]Data 2009'!AU57),FALSE)</f>
        <v>17479</v>
      </c>
      <c r="K37" s="6">
        <f>VLOOKUP(A37,'[3]Data 2009'!$A$3:$BO$79,COLUMN('[3]Data 2009'!G57),FALSE)+VLOOKUP(A37,'[3]Data 2009'!$A$3:$BO$79,COLUMN('[3]Data 2009'!AO57),FALSE)+VLOOKUP(A37,'[3]Data 2009'!$A$3:$BO$79,COLUMN('[3]Data 2009'!AV57),FALSE)+VLOOKUP(A37,'[3]Data 2009'!$A$3:$BO$79,COLUMN('[3]Data 2009'!BO57),FALSE)+VLOOKUP(A37,'[3]Data 2009'!$A$3:$BO$79,COLUMN('[3]Data 2009'!AP57),FALSE)</f>
        <v>30000</v>
      </c>
      <c r="L37" s="6">
        <f>VLOOKUP(A37,'[3]Data 2009'!$A$3:$BO$79,COLUMN('[3]Data 2009'!L57),FALSE)+VLOOKUP(A37,'[3]Data 2009'!$A$3:$BO$79,COLUMN('[3]Data 2009'!AB57),FALSE)+VLOOKUP(A37,'[3]Data 2009'!$A$3:$BO$79,COLUMN('[3]Data 2009'!AC57),FALSE)+VLOOKUP(A37,'[3]Data 2009'!$A$3:$BO$79,COLUMN('[3]Data 2009'!BM57),FALSE)+VLOOKUP(A37,'[3]Data 2009'!$A$3:$BO$79,COLUMN('[3]Data 2009'!K57),FALSE)</f>
        <v>35850</v>
      </c>
      <c r="M37" s="6">
        <f>VLOOKUP(A37,'[3]Data 2009'!$A$3:$BO$79,COLUMN('[3]Data 2009'!AG57),FALSE)+VLOOKUP(A37,'[3]Data 2009'!$A$3:$BO$79,COLUMN('[3]Data 2009'!AM57),FALSE)+VLOOKUP(A37,'[3]Data 2009'!$A$3:$BO$79,COLUMN('[3]Data 2009'!AN57),FALSE)+VLOOKUP(A37,'[3]Data 2009'!$A$3:$BO$79,COLUMN('[3]Data 2009'!AT57),FALSE)</f>
        <v>83482</v>
      </c>
      <c r="N37" s="6">
        <f>VLOOKUP(A37,'[3]Data 2009'!$A$3:$BO$79,COLUMN('[3]Data 2009'!O57),FALSE)+VLOOKUP(A37,'[3]Data 2009'!$A$3:$BO$79,COLUMN('[3]Data 2009'!AQ57),FALSE)</f>
        <v>0</v>
      </c>
      <c r="O37" s="6">
        <f>VLOOKUP(A37,'[3]Data 2009'!$A$3:$BR$79,COLUMN('[3]Data 2009'!BR56),FALSE)</f>
        <v>88136</v>
      </c>
      <c r="P37" s="21">
        <f t="shared" si="0"/>
        <v>3844492</v>
      </c>
      <c r="R37" s="6">
        <f t="shared" si="1"/>
        <v>796.18248175182487</v>
      </c>
      <c r="S37" s="6">
        <f t="shared" si="2"/>
        <v>10671.240875912408</v>
      </c>
      <c r="T37" s="6">
        <f t="shared" si="3"/>
        <v>360.96715328467155</v>
      </c>
      <c r="U37" s="6">
        <f t="shared" si="4"/>
        <v>360.96715328467155</v>
      </c>
      <c r="V37" s="6">
        <f t="shared" si="5"/>
        <v>178.48540145985402</v>
      </c>
      <c r="W37" s="6">
        <f t="shared" si="6"/>
        <v>434.54014598540147</v>
      </c>
      <c r="X37" s="6">
        <f t="shared" si="7"/>
        <v>63.791970802919707</v>
      </c>
      <c r="Y37" s="6">
        <f t="shared" si="8"/>
        <v>109.48905109489051</v>
      </c>
      <c r="Z37" s="6">
        <f t="shared" si="9"/>
        <v>130.83941605839416</v>
      </c>
      <c r="AA37" s="6">
        <f t="shared" si="10"/>
        <v>304.67883211678833</v>
      </c>
      <c r="AB37" s="6">
        <f t="shared" si="11"/>
        <v>0</v>
      </c>
      <c r="AC37" s="6">
        <f t="shared" si="12"/>
        <v>321.66423357664235</v>
      </c>
    </row>
    <row r="38" spans="1:29">
      <c r="A38" s="18" t="s">
        <v>118</v>
      </c>
      <c r="B38" s="18">
        <v>6</v>
      </c>
      <c r="C38" s="22">
        <f>VLOOKUP(A38,[3]Enrollment!$B$3:$C$80,2,FALSE)</f>
        <v>263</v>
      </c>
      <c r="D38" s="6">
        <f>SUM(VLOOKUP(A38,'[3]Data 2009'!$A$3:$BO$79,5,FALSE)+VLOOKUP(A38,'[3]Data 2009'!$A$3:$BO$79,13,FALSE)+VLOOKUP(A38,'[3]Data 2009'!$A$3:$BO$79,COLUMN('[3]Data 2009'!$BC$2:$BC$79),FALSE)+VLOOKUP(A38,'[3]Data 2009'!$A$3:$BO$79,COLUMN('[3]Data 2009'!$BD$3),FALSE)+VLOOKUP(A38,'[3]Data 2009'!$A$3:$BO$79,COLUMN('[3]Data 2009'!$BE$3),FALSE)+VLOOKUP(A38,'[3]Data 2009'!$A$3:$BO$79,COLUMN('[3]Data 2009'!$BF$3),FALSE)+VLOOKUP(A38,'[3]Data 2009'!$A$3:$BO$79,COLUMN('[3]Data 2009'!$BN$3),FALSE))</f>
        <v>213171</v>
      </c>
      <c r="E38" s="6">
        <f>(VLOOKUP(A38,'[3]Data 2009'!$A$3:$BO$79,COLUMN('[3]Data 2009'!$D$1),FALSE)+VLOOKUP(A38,'[3]Data 2009'!$A$3:$BO$79,COLUMN('[3]Data 2009'!$I$3),FALSE)+VLOOKUP(A38,'[3]Data 2009'!$A$3:$BO$79,COLUMN('[3]Data 2009'!$T$3),FALSE)+VLOOKUP(A38,'[3]Data 2009'!$A$3:$BO$79,COLUMN('[3]Data 2009'!$AS$3),FALSE)+VLOOKUP(A38,'[3]Data 2009'!$A$3:$BO$79,COLUMN('[3]Data 2009'!$AY$3),FALSE)+VLOOKUP(A38,'[3]Data 2009'!$A$3:$BO$79,COLUMN('[3]Data 2009'!$BB$3),FALSE)+VLOOKUP(A38,'[3]Data 2009'!$A$3:$BO$79,COLUMN('[3]Data 2009'!$BG$3),FALSE))</f>
        <v>2775151</v>
      </c>
      <c r="F38" s="6">
        <f>VLOOKUP(A38,'[3]Data 2009'!$A$3:$BO$79,COLUMN('[3]Data 2009'!H58),FALSE)+VLOOKUP(A38,'[3]Data 2009'!$A$3:$BO$79,COLUMN('[3]Data 2009'!V58),FALSE)+VLOOKUP(A38,'[3]Data 2009'!$A$3:$BO$79,COLUMN('[3]Data 2009'!W58),FALSE)+VLOOKUP(A38,'[3]Data 2009'!$A$3:$BO$79,COLUMN('[3]Data 2009'!X58),FALSE)+VLOOKUP(A38,'[3]Data 2009'!$A$3:$BO$79,COLUMN('[3]Data 2009'!Y58),FALSE)+VLOOKUP(A38,'[3]Data 2009'!$A$3:$BO$79,COLUMN('[3]Data 2009'!AT58),FALSE)+VLOOKUP(A38,'[3]Data 2009'!$A$3:$BO$79,COLUMN('[3]Data 2009'!AX58),FALSE)+VLOOKUP(A38,'[3]Data 2009'!$A$3:$BO$79,COLUMN('[3]Data 2009'!AZ58),FALSE)+VLOOKUP(A38,'[3]Data 2009'!$A$3:$BO$79,COLUMN('[3]Data 2009'!BA58),FALSE)+VLOOKUP(A38,'[3]Data 2009'!$A$3:$BO$79,COLUMN('[3]Data 2009'!BJ58))</f>
        <v>171044</v>
      </c>
      <c r="G38" s="6">
        <f>VLOOKUP(A38,'[3]Data 2009'!$A$3:$BO$79,COLUMN('[3]Data 2009'!U91),FALSE)+VLOOKUP(A38,'[3]Data 2009'!$A$3:$BO$79,COLUMN('[3]Data 2009'!AH91),FALSE)+VLOOKUP(A38,'[3]Data 2009'!$A$3:$BO$79,COLUMN('[3]Data 2009'!AI91),FALSE)+VLOOKUP(A38,'[3]Data 2009'!$A$3:$BO$79,COLUMN('[3]Data 2009'!AJ91),FALSE)+VLOOKUP(A38,'[3]Data 2009'!$A$3:$BO$79,COLUMN('[3]Data 2009'!AK91),FALSE)+VLOOKUP(A38,'[3]Data 2009'!$A$3:$BO$79,COLUMN('[3]Data 2009'!AL91),FALSE)+VLOOKUP(A38,'[3]Data 2009'!$A$3:$BO$79,COLUMN('[3]Data 2009'!BH91),FALSE)+VLOOKUP(A38,'[3]Data 2009'!$A$3:$BO$79,COLUMN('[3]Data 2009'!BI91),FALSE)+VLOOKUP(A38,'[3]Data 2009'!$A$3:$BO$79,COLUMN('[3]Data 2009'!BL91),FALSE)</f>
        <v>63543</v>
      </c>
      <c r="H38" s="6">
        <f>VLOOKUP(A38,'[3]Data 2009'!$A$3:$BO$79,COLUMN('[3]Data 2009'!N91),FALSE)+VLOOKUP(A38,'[3]Data 2009'!$A$3:$BO$79,COLUMN('[3]Data 2009'!P91),FALSE)+VLOOKUP(A38,'[3]Data 2009'!$A$3:$BO$79,COLUMN('[3]Data 2009'!Q91),FALSE)</f>
        <v>51515</v>
      </c>
      <c r="I38" s="6">
        <f>VLOOKUP(A38,'[3]Data 2009'!$A$3:$BO$79,COLUMN('[3]Data 2009'!J58),FALSE)+VLOOKUP(A38,'[3]Data 2009'!$A$3:$BO$79,COLUMN('[3]Data 2009'!R58),FALSE)+VLOOKUP(A38,'[3]Data 2009'!$A$3:$BO$79,COLUMN('[3]Data 2009'!S58),FALSE)+VLOOKUP(A38,'[3]Data 2009'!$A$3:$BO$79,COLUMN('[3]Data 2009'!Z58),FALSE)+VLOOKUP(A38,'[3]Data 2009'!$A$3:$BO$79,COLUMN('[3]Data 2009'!AA58),FALSE)+VLOOKUP(A38,'[3]Data 2009'!$A$3:$BO$79,COLUMN('[3]Data 2009'!AD58),FALSE)+VLOOKUP(A38,'[3]Data 2009'!$A$3:$BO$79,COLUMN('[3]Data 2009'!AE58),FALSE)+VLOOKUP(A38,'[3]Data 2009'!$A$3:$BO$79,COLUMN('[3]Data 2009'!AF58),FALSE)+VLOOKUP(A38,'[3]Data 2009'!$A$3:$BO$79,COLUMN('[3]Data 2009'!AW58),FALSE)+VLOOKUP(A38,'[3]Data 2009'!$A$3:$BO$79,COLUMN('[3]Data 2009'!BK58),FALSE)</f>
        <v>90148</v>
      </c>
      <c r="J38" s="6">
        <f>VLOOKUP(A38,'[3]Data 2009'!$A$3:$BO$79,COLUMN('[3]Data 2009'!F58),FALSE)+VLOOKUP(A38,'[3]Data 2009'!$A$3:$BO$79,COLUMN('[3]Data 2009'!AR58),FALSE)+VLOOKUP(A38,'[3]Data 2009'!$A$3:$BO$79,COLUMN('[3]Data 2009'!AU58),FALSE)</f>
        <v>17157</v>
      </c>
      <c r="K38" s="6">
        <f>VLOOKUP(A38,'[3]Data 2009'!$A$3:$BO$79,COLUMN('[3]Data 2009'!G58),FALSE)+VLOOKUP(A38,'[3]Data 2009'!$A$3:$BO$79,COLUMN('[3]Data 2009'!AO58),FALSE)+VLOOKUP(A38,'[3]Data 2009'!$A$3:$BO$79,COLUMN('[3]Data 2009'!AV58),FALSE)+VLOOKUP(A38,'[3]Data 2009'!$A$3:$BO$79,COLUMN('[3]Data 2009'!BO58),FALSE)+VLOOKUP(A38,'[3]Data 2009'!$A$3:$BO$79,COLUMN('[3]Data 2009'!AP58),FALSE)</f>
        <v>30000</v>
      </c>
      <c r="L38" s="6">
        <f>VLOOKUP(A38,'[3]Data 2009'!$A$3:$BO$79,COLUMN('[3]Data 2009'!L58),FALSE)+VLOOKUP(A38,'[3]Data 2009'!$A$3:$BO$79,COLUMN('[3]Data 2009'!AB58),FALSE)+VLOOKUP(A38,'[3]Data 2009'!$A$3:$BO$79,COLUMN('[3]Data 2009'!AC58),FALSE)+VLOOKUP(A38,'[3]Data 2009'!$A$3:$BO$79,COLUMN('[3]Data 2009'!BM58),FALSE)+VLOOKUP(A38,'[3]Data 2009'!$A$3:$BO$79,COLUMN('[3]Data 2009'!K58),FALSE)</f>
        <v>36389</v>
      </c>
      <c r="M38" s="6">
        <f>VLOOKUP(A38,'[3]Data 2009'!$A$3:$BO$79,COLUMN('[3]Data 2009'!AG58),FALSE)+VLOOKUP(A38,'[3]Data 2009'!$A$3:$BO$79,COLUMN('[3]Data 2009'!AM58),FALSE)+VLOOKUP(A38,'[3]Data 2009'!$A$3:$BO$79,COLUMN('[3]Data 2009'!AN58),FALSE)+VLOOKUP(A38,'[3]Data 2009'!$A$3:$BO$79,COLUMN('[3]Data 2009'!AT58),FALSE)</f>
        <v>80096</v>
      </c>
      <c r="N38" s="6">
        <f>VLOOKUP(A38,'[3]Data 2009'!$A$3:$BO$79,COLUMN('[3]Data 2009'!O58),FALSE)+VLOOKUP(A38,'[3]Data 2009'!$A$3:$BO$79,COLUMN('[3]Data 2009'!AQ58),FALSE)</f>
        <v>0</v>
      </c>
      <c r="O38" s="6">
        <f>VLOOKUP(A38,'[3]Data 2009'!$A$3:$BR$79,COLUMN('[3]Data 2009'!BR57),FALSE)</f>
        <v>147536</v>
      </c>
      <c r="P38" s="21">
        <f t="shared" si="0"/>
        <v>3675750</v>
      </c>
      <c r="R38" s="6">
        <f t="shared" si="1"/>
        <v>810.53612167300378</v>
      </c>
      <c r="S38" s="6">
        <f t="shared" si="2"/>
        <v>10551.904942965779</v>
      </c>
      <c r="T38" s="6">
        <f t="shared" si="3"/>
        <v>241.60836501901142</v>
      </c>
      <c r="U38" s="6">
        <f t="shared" si="4"/>
        <v>241.60836501901142</v>
      </c>
      <c r="V38" s="6">
        <f t="shared" si="5"/>
        <v>195.87452471482891</v>
      </c>
      <c r="W38" s="6">
        <f t="shared" si="6"/>
        <v>342.76806083650189</v>
      </c>
      <c r="X38" s="6">
        <f t="shared" si="7"/>
        <v>65.235741444866918</v>
      </c>
      <c r="Y38" s="6">
        <f t="shared" si="8"/>
        <v>114.06844106463879</v>
      </c>
      <c r="Z38" s="6">
        <f t="shared" si="9"/>
        <v>138.36121673003802</v>
      </c>
      <c r="AA38" s="6">
        <f t="shared" si="10"/>
        <v>304.54752851711027</v>
      </c>
      <c r="AB38" s="6">
        <f t="shared" si="11"/>
        <v>0</v>
      </c>
      <c r="AC38" s="6">
        <f t="shared" si="12"/>
        <v>560.97338403041829</v>
      </c>
    </row>
    <row r="39" spans="1:29">
      <c r="A39" s="24" t="s">
        <v>119</v>
      </c>
      <c r="B39" s="18">
        <v>1</v>
      </c>
      <c r="C39" s="22">
        <f>VLOOKUP(A39,[3]Enrollment!$B$3:$C$80,2,FALSE)</f>
        <v>135</v>
      </c>
      <c r="D39" s="6">
        <f>SUM(VLOOKUP(A39,'[3]Data 2009'!$A$3:$BO$79,5,FALSE)+VLOOKUP(A39,'[3]Data 2009'!$A$3:$BO$79,13,FALSE)+VLOOKUP(A39,'[3]Data 2009'!$A$3:$BO$79,COLUMN('[3]Data 2009'!$BC$2:$BC$79),FALSE)+VLOOKUP(A39,'[3]Data 2009'!$A$3:$BO$79,COLUMN('[3]Data 2009'!$BD$3),FALSE)+VLOOKUP(A39,'[3]Data 2009'!$A$3:$BO$79,COLUMN('[3]Data 2009'!$BE$3),FALSE)+VLOOKUP(A39,'[3]Data 2009'!$A$3:$BO$79,COLUMN('[3]Data 2009'!$BF$3),FALSE)+VLOOKUP(A39,'[3]Data 2009'!$A$3:$BO$79,COLUMN('[3]Data 2009'!$BN$3),FALSE))</f>
        <v>155971</v>
      </c>
      <c r="E39" s="6">
        <f>(VLOOKUP(A39,'[3]Data 2009'!$A$3:$BO$79,COLUMN('[3]Data 2009'!$D$1),FALSE)+VLOOKUP(A39,'[3]Data 2009'!$A$3:$BO$79,COLUMN('[3]Data 2009'!$I$3),FALSE)+VLOOKUP(A39,'[3]Data 2009'!$A$3:$BO$79,COLUMN('[3]Data 2009'!$T$3),FALSE)+VLOOKUP(A39,'[3]Data 2009'!$A$3:$BO$79,COLUMN('[3]Data 2009'!$AS$3),FALSE)+VLOOKUP(A39,'[3]Data 2009'!$A$3:$BO$79,COLUMN('[3]Data 2009'!$AY$3),FALSE)+VLOOKUP(A39,'[3]Data 2009'!$A$3:$BO$79,COLUMN('[3]Data 2009'!$BB$3),FALSE)+VLOOKUP(A39,'[3]Data 2009'!$A$3:$BO$79,COLUMN('[3]Data 2009'!$BG$3),FALSE))</f>
        <v>1027849</v>
      </c>
      <c r="F39" s="6">
        <f>VLOOKUP(A39,'[3]Data 2009'!$A$3:$BO$79,COLUMN('[3]Data 2009'!H59),FALSE)+VLOOKUP(A39,'[3]Data 2009'!$A$3:$BO$79,COLUMN('[3]Data 2009'!V59),FALSE)+VLOOKUP(A39,'[3]Data 2009'!$A$3:$BO$79,COLUMN('[3]Data 2009'!W59),FALSE)+VLOOKUP(A39,'[3]Data 2009'!$A$3:$BO$79,COLUMN('[3]Data 2009'!X59),FALSE)+VLOOKUP(A39,'[3]Data 2009'!$A$3:$BO$79,COLUMN('[3]Data 2009'!Y59),FALSE)+VLOOKUP(A39,'[3]Data 2009'!$A$3:$BO$79,COLUMN('[3]Data 2009'!AT59),FALSE)+VLOOKUP(A39,'[3]Data 2009'!$A$3:$BO$79,COLUMN('[3]Data 2009'!AX59),FALSE)+VLOOKUP(A39,'[3]Data 2009'!$A$3:$BO$79,COLUMN('[3]Data 2009'!AZ59),FALSE)+VLOOKUP(A39,'[3]Data 2009'!$A$3:$BO$79,COLUMN('[3]Data 2009'!BA59),FALSE)+VLOOKUP(A39,'[3]Data 2009'!$A$3:$BO$79,COLUMN('[3]Data 2009'!BJ59))</f>
        <v>16520</v>
      </c>
      <c r="G39" s="6">
        <f>VLOOKUP(A39,'[3]Data 2009'!$A$3:$BO$79,COLUMN('[3]Data 2009'!U92),FALSE)+VLOOKUP(A39,'[3]Data 2009'!$A$3:$BO$79,COLUMN('[3]Data 2009'!AH92),FALSE)+VLOOKUP(A39,'[3]Data 2009'!$A$3:$BO$79,COLUMN('[3]Data 2009'!AI92),FALSE)+VLOOKUP(A39,'[3]Data 2009'!$A$3:$BO$79,COLUMN('[3]Data 2009'!AJ92),FALSE)+VLOOKUP(A39,'[3]Data 2009'!$A$3:$BO$79,COLUMN('[3]Data 2009'!AK92),FALSE)+VLOOKUP(A39,'[3]Data 2009'!$A$3:$BO$79,COLUMN('[3]Data 2009'!AL92),FALSE)+VLOOKUP(A39,'[3]Data 2009'!$A$3:$BO$79,COLUMN('[3]Data 2009'!BH92),FALSE)+VLOOKUP(A39,'[3]Data 2009'!$A$3:$BO$79,COLUMN('[3]Data 2009'!BI92),FALSE)+VLOOKUP(A39,'[3]Data 2009'!$A$3:$BO$79,COLUMN('[3]Data 2009'!BL92),FALSE)</f>
        <v>232592</v>
      </c>
      <c r="H39" s="6">
        <f>VLOOKUP(A39,'[3]Data 2009'!$A$3:$BO$79,COLUMN('[3]Data 2009'!N92),FALSE)+VLOOKUP(A39,'[3]Data 2009'!$A$3:$BO$79,COLUMN('[3]Data 2009'!P92),FALSE)+VLOOKUP(A39,'[3]Data 2009'!$A$3:$BO$79,COLUMN('[3]Data 2009'!Q92),FALSE)</f>
        <v>56268</v>
      </c>
      <c r="I39" s="6">
        <f>VLOOKUP(A39,'[3]Data 2009'!$A$3:$BO$79,COLUMN('[3]Data 2009'!J59),FALSE)+VLOOKUP(A39,'[3]Data 2009'!$A$3:$BO$79,COLUMN('[3]Data 2009'!R59),FALSE)+VLOOKUP(A39,'[3]Data 2009'!$A$3:$BO$79,COLUMN('[3]Data 2009'!S59),FALSE)+VLOOKUP(A39,'[3]Data 2009'!$A$3:$BO$79,COLUMN('[3]Data 2009'!Z59),FALSE)+VLOOKUP(A39,'[3]Data 2009'!$A$3:$BO$79,COLUMN('[3]Data 2009'!AA59),FALSE)+VLOOKUP(A39,'[3]Data 2009'!$A$3:$BO$79,COLUMN('[3]Data 2009'!AD59),FALSE)+VLOOKUP(A39,'[3]Data 2009'!$A$3:$BO$79,COLUMN('[3]Data 2009'!AE59),FALSE)+VLOOKUP(A39,'[3]Data 2009'!$A$3:$BO$79,COLUMN('[3]Data 2009'!AF59),FALSE)+VLOOKUP(A39,'[3]Data 2009'!$A$3:$BO$79,COLUMN('[3]Data 2009'!AW59),FALSE)+VLOOKUP(A39,'[3]Data 2009'!$A$3:$BO$79,COLUMN('[3]Data 2009'!BK59),FALSE)</f>
        <v>83021</v>
      </c>
      <c r="J39" s="6">
        <f>VLOOKUP(A39,'[3]Data 2009'!$A$3:$BO$79,COLUMN('[3]Data 2009'!F59),FALSE)+VLOOKUP(A39,'[3]Data 2009'!$A$3:$BO$79,COLUMN('[3]Data 2009'!AR59),FALSE)+VLOOKUP(A39,'[3]Data 2009'!$A$3:$BO$79,COLUMN('[3]Data 2009'!AU59),FALSE)</f>
        <v>11633</v>
      </c>
      <c r="K39" s="6">
        <f>VLOOKUP(A39,'[3]Data 2009'!$A$3:$BO$79,COLUMN('[3]Data 2009'!G59),FALSE)+VLOOKUP(A39,'[3]Data 2009'!$A$3:$BO$79,COLUMN('[3]Data 2009'!AO59),FALSE)+VLOOKUP(A39,'[3]Data 2009'!$A$3:$BO$79,COLUMN('[3]Data 2009'!AV59),FALSE)+VLOOKUP(A39,'[3]Data 2009'!$A$3:$BO$79,COLUMN('[3]Data 2009'!BO59),FALSE)+VLOOKUP(A39,'[3]Data 2009'!$A$3:$BO$79,COLUMN('[3]Data 2009'!AP59),FALSE)</f>
        <v>0</v>
      </c>
      <c r="L39" s="6">
        <f>VLOOKUP(A39,'[3]Data 2009'!$A$3:$BO$79,COLUMN('[3]Data 2009'!L59),FALSE)+VLOOKUP(A39,'[3]Data 2009'!$A$3:$BO$79,COLUMN('[3]Data 2009'!AB59),FALSE)+VLOOKUP(A39,'[3]Data 2009'!$A$3:$BO$79,COLUMN('[3]Data 2009'!AC59),FALSE)+VLOOKUP(A39,'[3]Data 2009'!$A$3:$BO$79,COLUMN('[3]Data 2009'!BM59),FALSE)+VLOOKUP(A39,'[3]Data 2009'!$A$3:$BO$79,COLUMN('[3]Data 2009'!K59),FALSE)</f>
        <v>14253</v>
      </c>
      <c r="M39" s="6">
        <f>VLOOKUP(A39,'[3]Data 2009'!$A$3:$BO$79,COLUMN('[3]Data 2009'!AG59),FALSE)+VLOOKUP(A39,'[3]Data 2009'!$A$3:$BO$79,COLUMN('[3]Data 2009'!AM59),FALSE)+VLOOKUP(A39,'[3]Data 2009'!$A$3:$BO$79,COLUMN('[3]Data 2009'!AN59),FALSE)+VLOOKUP(A39,'[3]Data 2009'!$A$3:$BO$79,COLUMN('[3]Data 2009'!AT59),FALSE)</f>
        <v>0</v>
      </c>
      <c r="N39" s="6">
        <f>VLOOKUP(A39,'[3]Data 2009'!$A$3:$BO$79,COLUMN('[3]Data 2009'!O59),FALSE)+VLOOKUP(A39,'[3]Data 2009'!$A$3:$BO$79,COLUMN('[3]Data 2009'!AQ59),FALSE)</f>
        <v>5120</v>
      </c>
      <c r="O39" s="6">
        <f>VLOOKUP(A39,'[3]Data 2009'!$A$3:$BR$79,COLUMN('[3]Data 2009'!BR58),FALSE)</f>
        <v>15251</v>
      </c>
      <c r="P39" s="21">
        <f t="shared" si="0"/>
        <v>1618478</v>
      </c>
      <c r="R39" s="6">
        <f t="shared" si="1"/>
        <v>1155.3407407407408</v>
      </c>
      <c r="S39" s="6">
        <f t="shared" si="2"/>
        <v>7613.6962962962962</v>
      </c>
      <c r="T39" s="6">
        <f t="shared" si="3"/>
        <v>1722.9037037037037</v>
      </c>
      <c r="U39" s="6">
        <f t="shared" si="4"/>
        <v>1722.9037037037037</v>
      </c>
      <c r="V39" s="6">
        <f t="shared" si="5"/>
        <v>416.8</v>
      </c>
      <c r="W39" s="6">
        <f t="shared" si="6"/>
        <v>614.97037037037035</v>
      </c>
      <c r="X39" s="6">
        <f t="shared" si="7"/>
        <v>86.170370370370364</v>
      </c>
      <c r="Y39" s="6">
        <f t="shared" si="8"/>
        <v>0</v>
      </c>
      <c r="Z39" s="6">
        <f t="shared" si="9"/>
        <v>105.57777777777778</v>
      </c>
      <c r="AA39" s="6">
        <f t="shared" si="10"/>
        <v>0</v>
      </c>
      <c r="AB39" s="6">
        <f t="shared" si="11"/>
        <v>37.925925925925924</v>
      </c>
      <c r="AC39" s="6">
        <f t="shared" si="12"/>
        <v>112.97037037037038</v>
      </c>
    </row>
    <row r="40" spans="1:29">
      <c r="A40" s="18" t="s">
        <v>121</v>
      </c>
      <c r="B40" s="18">
        <v>4</v>
      </c>
      <c r="C40" s="22">
        <f>VLOOKUP(A40,[3]Enrollment!$B$3:$C$80,2,FALSE)</f>
        <v>198</v>
      </c>
      <c r="D40" s="6">
        <f>SUM(VLOOKUP(A40,'[3]Data 2009'!$A$3:$BO$79,5,FALSE)+VLOOKUP(A40,'[3]Data 2009'!$A$3:$BO$79,13,FALSE)+VLOOKUP(A40,'[3]Data 2009'!$A$3:$BO$79,COLUMN('[3]Data 2009'!$BC$2:$BC$79),FALSE)+VLOOKUP(A40,'[3]Data 2009'!$A$3:$BO$79,COLUMN('[3]Data 2009'!$BD$3),FALSE)+VLOOKUP(A40,'[3]Data 2009'!$A$3:$BO$79,COLUMN('[3]Data 2009'!$BE$3),FALSE)+VLOOKUP(A40,'[3]Data 2009'!$A$3:$BO$79,COLUMN('[3]Data 2009'!$BF$3),FALSE)+VLOOKUP(A40,'[3]Data 2009'!$A$3:$BO$79,COLUMN('[3]Data 2009'!$BN$3),FALSE))</f>
        <v>270306</v>
      </c>
      <c r="E40" s="6">
        <f>(VLOOKUP(A40,'[3]Data 2009'!$A$3:$BO$79,COLUMN('[3]Data 2009'!$D$1),FALSE)+VLOOKUP(A40,'[3]Data 2009'!$A$3:$BO$79,COLUMN('[3]Data 2009'!$I$3),FALSE)+VLOOKUP(A40,'[3]Data 2009'!$A$3:$BO$79,COLUMN('[3]Data 2009'!$T$3),FALSE)+VLOOKUP(A40,'[3]Data 2009'!$A$3:$BO$79,COLUMN('[3]Data 2009'!$AS$3),FALSE)+VLOOKUP(A40,'[3]Data 2009'!$A$3:$BO$79,COLUMN('[3]Data 2009'!$AY$3),FALSE)+VLOOKUP(A40,'[3]Data 2009'!$A$3:$BO$79,COLUMN('[3]Data 2009'!$BB$3),FALSE)+VLOOKUP(A40,'[3]Data 2009'!$A$3:$BO$79,COLUMN('[3]Data 2009'!$BG$3),FALSE))</f>
        <v>1571681</v>
      </c>
      <c r="F40" s="6">
        <f>VLOOKUP(A40,'[3]Data 2009'!$A$3:$BO$79,COLUMN('[3]Data 2009'!H61),FALSE)+VLOOKUP(A40,'[3]Data 2009'!$A$3:$BO$79,COLUMN('[3]Data 2009'!V61),FALSE)+VLOOKUP(A40,'[3]Data 2009'!$A$3:$BO$79,COLUMN('[3]Data 2009'!W61),FALSE)+VLOOKUP(A40,'[3]Data 2009'!$A$3:$BO$79,COLUMN('[3]Data 2009'!X61),FALSE)+VLOOKUP(A40,'[3]Data 2009'!$A$3:$BO$79,COLUMN('[3]Data 2009'!Y61),FALSE)+VLOOKUP(A40,'[3]Data 2009'!$A$3:$BO$79,COLUMN('[3]Data 2009'!AT61),FALSE)+VLOOKUP(A40,'[3]Data 2009'!$A$3:$BO$79,COLUMN('[3]Data 2009'!AX61),FALSE)+VLOOKUP(A40,'[3]Data 2009'!$A$3:$BO$79,COLUMN('[3]Data 2009'!AZ61),FALSE)+VLOOKUP(A40,'[3]Data 2009'!$A$3:$BO$79,COLUMN('[3]Data 2009'!BA61),FALSE)+VLOOKUP(A40,'[3]Data 2009'!$A$3:$BO$79,COLUMN('[3]Data 2009'!BJ61))</f>
        <v>19784</v>
      </c>
      <c r="G40" s="6">
        <f>VLOOKUP(A40,'[3]Data 2009'!$A$3:$BO$79,COLUMN('[3]Data 2009'!U94),FALSE)+VLOOKUP(A40,'[3]Data 2009'!$A$3:$BO$79,COLUMN('[3]Data 2009'!AH94),FALSE)+VLOOKUP(A40,'[3]Data 2009'!$A$3:$BO$79,COLUMN('[3]Data 2009'!AI94),FALSE)+VLOOKUP(A40,'[3]Data 2009'!$A$3:$BO$79,COLUMN('[3]Data 2009'!AJ94),FALSE)+VLOOKUP(A40,'[3]Data 2009'!$A$3:$BO$79,COLUMN('[3]Data 2009'!AK94),FALSE)+VLOOKUP(A40,'[3]Data 2009'!$A$3:$BO$79,COLUMN('[3]Data 2009'!AL94),FALSE)+VLOOKUP(A40,'[3]Data 2009'!$A$3:$BO$79,COLUMN('[3]Data 2009'!BH94),FALSE)+VLOOKUP(A40,'[3]Data 2009'!$A$3:$BO$79,COLUMN('[3]Data 2009'!BI94),FALSE)+VLOOKUP(A40,'[3]Data 2009'!$A$3:$BO$79,COLUMN('[3]Data 2009'!BL94),FALSE)</f>
        <v>19888</v>
      </c>
      <c r="H40" s="6">
        <f>VLOOKUP(A40,'[3]Data 2009'!$A$3:$BO$79,COLUMN('[3]Data 2009'!N94),FALSE)+VLOOKUP(A40,'[3]Data 2009'!$A$3:$BO$79,COLUMN('[3]Data 2009'!P94),FALSE)+VLOOKUP(A40,'[3]Data 2009'!$A$3:$BO$79,COLUMN('[3]Data 2009'!Q94),FALSE)</f>
        <v>41066</v>
      </c>
      <c r="I40" s="6">
        <f>VLOOKUP(A40,'[3]Data 2009'!$A$3:$BO$79,COLUMN('[3]Data 2009'!J61),FALSE)+VLOOKUP(A40,'[3]Data 2009'!$A$3:$BO$79,COLUMN('[3]Data 2009'!R61),FALSE)+VLOOKUP(A40,'[3]Data 2009'!$A$3:$BO$79,COLUMN('[3]Data 2009'!S61),FALSE)+VLOOKUP(A40,'[3]Data 2009'!$A$3:$BO$79,COLUMN('[3]Data 2009'!Z61),FALSE)+VLOOKUP(A40,'[3]Data 2009'!$A$3:$BO$79,COLUMN('[3]Data 2009'!AA61),FALSE)+VLOOKUP(A40,'[3]Data 2009'!$A$3:$BO$79,COLUMN('[3]Data 2009'!AD61),FALSE)+VLOOKUP(A40,'[3]Data 2009'!$A$3:$BO$79,COLUMN('[3]Data 2009'!AE61),FALSE)+VLOOKUP(A40,'[3]Data 2009'!$A$3:$BO$79,COLUMN('[3]Data 2009'!AF61),FALSE)+VLOOKUP(A40,'[3]Data 2009'!$A$3:$BO$79,COLUMN('[3]Data 2009'!AW61),FALSE)+VLOOKUP(A40,'[3]Data 2009'!$A$3:$BO$79,COLUMN('[3]Data 2009'!BK61),FALSE)</f>
        <v>31700</v>
      </c>
      <c r="J40" s="6">
        <f>VLOOKUP(A40,'[3]Data 2009'!$A$3:$BO$79,COLUMN('[3]Data 2009'!F61),FALSE)+VLOOKUP(A40,'[3]Data 2009'!$A$3:$BO$79,COLUMN('[3]Data 2009'!AR61),FALSE)+VLOOKUP(A40,'[3]Data 2009'!$A$3:$BO$79,COLUMN('[3]Data 2009'!AU61),FALSE)</f>
        <v>35833</v>
      </c>
      <c r="K40" s="6">
        <f>VLOOKUP(A40,'[3]Data 2009'!$A$3:$BO$79,COLUMN('[3]Data 2009'!G61),FALSE)+VLOOKUP(A40,'[3]Data 2009'!$A$3:$BO$79,COLUMN('[3]Data 2009'!AO61),FALSE)+VLOOKUP(A40,'[3]Data 2009'!$A$3:$BO$79,COLUMN('[3]Data 2009'!AV61),FALSE)+VLOOKUP(A40,'[3]Data 2009'!$A$3:$BO$79,COLUMN('[3]Data 2009'!BO61),FALSE)+VLOOKUP(A40,'[3]Data 2009'!$A$3:$BO$79,COLUMN('[3]Data 2009'!AP61),FALSE)</f>
        <v>184767</v>
      </c>
      <c r="L40" s="6">
        <f>VLOOKUP(A40,'[3]Data 2009'!$A$3:$BO$79,COLUMN('[3]Data 2009'!L61),FALSE)+VLOOKUP(A40,'[3]Data 2009'!$A$3:$BO$79,COLUMN('[3]Data 2009'!AB61),FALSE)+VLOOKUP(A40,'[3]Data 2009'!$A$3:$BO$79,COLUMN('[3]Data 2009'!AC61),FALSE)+VLOOKUP(A40,'[3]Data 2009'!$A$3:$BO$79,COLUMN('[3]Data 2009'!BM61),FALSE)+VLOOKUP(A40,'[3]Data 2009'!$A$3:$BO$79,COLUMN('[3]Data 2009'!K61),FALSE)</f>
        <v>26996</v>
      </c>
      <c r="M40" s="6">
        <f>VLOOKUP(A40,'[3]Data 2009'!$A$3:$BO$79,COLUMN('[3]Data 2009'!AG61),FALSE)+VLOOKUP(A40,'[3]Data 2009'!$A$3:$BO$79,COLUMN('[3]Data 2009'!AM61),FALSE)+VLOOKUP(A40,'[3]Data 2009'!$A$3:$BO$79,COLUMN('[3]Data 2009'!AN61),FALSE)+VLOOKUP(A40,'[3]Data 2009'!$A$3:$BO$79,COLUMN('[3]Data 2009'!AT61),FALSE)</f>
        <v>92149</v>
      </c>
      <c r="N40" s="6">
        <f>VLOOKUP(A40,'[3]Data 2009'!$A$3:$BO$79,COLUMN('[3]Data 2009'!O61),FALSE)+VLOOKUP(A40,'[3]Data 2009'!$A$3:$BO$79,COLUMN('[3]Data 2009'!AQ61),FALSE)</f>
        <v>1377</v>
      </c>
      <c r="O40" s="6">
        <f>VLOOKUP(A40,'[3]Data 2009'!$A$3:$BR$79,COLUMN('[3]Data 2009'!BR60),FALSE)</f>
        <v>34671</v>
      </c>
      <c r="P40" s="21">
        <f t="shared" si="0"/>
        <v>2330218</v>
      </c>
      <c r="R40" s="6">
        <f t="shared" si="1"/>
        <v>1365.1818181818182</v>
      </c>
      <c r="S40" s="6">
        <f t="shared" si="2"/>
        <v>7937.7828282828286</v>
      </c>
      <c r="T40" s="6">
        <f t="shared" si="3"/>
        <v>100.44444444444444</v>
      </c>
      <c r="U40" s="6">
        <f t="shared" si="4"/>
        <v>100.44444444444444</v>
      </c>
      <c r="V40" s="6">
        <f t="shared" si="5"/>
        <v>207.40404040404042</v>
      </c>
      <c r="W40" s="6">
        <f t="shared" si="6"/>
        <v>160.1010101010101</v>
      </c>
      <c r="X40" s="6">
        <f t="shared" si="7"/>
        <v>180.97474747474749</v>
      </c>
      <c r="Y40" s="6">
        <f t="shared" si="8"/>
        <v>933.16666666666663</v>
      </c>
      <c r="Z40" s="6">
        <f t="shared" si="9"/>
        <v>136.34343434343435</v>
      </c>
      <c r="AA40" s="6">
        <f t="shared" si="10"/>
        <v>465.3989898989899</v>
      </c>
      <c r="AB40" s="6">
        <f t="shared" si="11"/>
        <v>6.9545454545454541</v>
      </c>
      <c r="AC40" s="6">
        <f t="shared" si="12"/>
        <v>175.10606060606059</v>
      </c>
    </row>
    <row r="41" spans="1:29">
      <c r="A41" s="18" t="s">
        <v>123</v>
      </c>
      <c r="B41" s="18">
        <v>1</v>
      </c>
      <c r="C41" s="22">
        <f>VLOOKUP(A41,[3]Enrollment!$B$3:$C$80,2,FALSE)</f>
        <v>92</v>
      </c>
      <c r="D41" s="6">
        <f>SUM(VLOOKUP(A41,'[3]Data 2009'!$A$3:$BO$79,5,FALSE)+VLOOKUP(A41,'[3]Data 2009'!$A$3:$BO$79,13,FALSE)+VLOOKUP(A41,'[3]Data 2009'!$A$3:$BO$79,COLUMN('[3]Data 2009'!$BC$2:$BC$79),FALSE)+VLOOKUP(A41,'[3]Data 2009'!$A$3:$BO$79,COLUMN('[3]Data 2009'!$BD$3),FALSE)+VLOOKUP(A41,'[3]Data 2009'!$A$3:$BO$79,COLUMN('[3]Data 2009'!$BE$3),FALSE)+VLOOKUP(A41,'[3]Data 2009'!$A$3:$BO$79,COLUMN('[3]Data 2009'!$BF$3),FALSE)+VLOOKUP(A41,'[3]Data 2009'!$A$3:$BO$79,COLUMN('[3]Data 2009'!$BN$3),FALSE))</f>
        <v>209716</v>
      </c>
      <c r="E41" s="6">
        <f>(VLOOKUP(A41,'[3]Data 2009'!$A$3:$BO$79,COLUMN('[3]Data 2009'!$D$1),FALSE)+VLOOKUP(A41,'[3]Data 2009'!$A$3:$BO$79,COLUMN('[3]Data 2009'!$I$3),FALSE)+VLOOKUP(A41,'[3]Data 2009'!$A$3:$BO$79,COLUMN('[3]Data 2009'!$T$3),FALSE)+VLOOKUP(A41,'[3]Data 2009'!$A$3:$BO$79,COLUMN('[3]Data 2009'!$AS$3),FALSE)+VLOOKUP(A41,'[3]Data 2009'!$A$3:$BO$79,COLUMN('[3]Data 2009'!$AY$3),FALSE)+VLOOKUP(A41,'[3]Data 2009'!$A$3:$BO$79,COLUMN('[3]Data 2009'!$BB$3),FALSE)+VLOOKUP(A41,'[3]Data 2009'!$A$3:$BO$79,COLUMN('[3]Data 2009'!$BG$3),FALSE))</f>
        <v>1077994</v>
      </c>
      <c r="F41" s="6">
        <f>VLOOKUP(A41,'[3]Data 2009'!$A$3:$BO$79,COLUMN('[3]Data 2009'!H63),FALSE)+VLOOKUP(A41,'[3]Data 2009'!$A$3:$BO$79,COLUMN('[3]Data 2009'!V63),FALSE)+VLOOKUP(A41,'[3]Data 2009'!$A$3:$BO$79,COLUMN('[3]Data 2009'!W63),FALSE)+VLOOKUP(A41,'[3]Data 2009'!$A$3:$BO$79,COLUMN('[3]Data 2009'!X63),FALSE)+VLOOKUP(A41,'[3]Data 2009'!$A$3:$BO$79,COLUMN('[3]Data 2009'!Y63),FALSE)+VLOOKUP(A41,'[3]Data 2009'!$A$3:$BO$79,COLUMN('[3]Data 2009'!AT63),FALSE)+VLOOKUP(A41,'[3]Data 2009'!$A$3:$BO$79,COLUMN('[3]Data 2009'!AX63),FALSE)+VLOOKUP(A41,'[3]Data 2009'!$A$3:$BO$79,COLUMN('[3]Data 2009'!AZ63),FALSE)+VLOOKUP(A41,'[3]Data 2009'!$A$3:$BO$79,COLUMN('[3]Data 2009'!BA63),FALSE)+VLOOKUP(A41,'[3]Data 2009'!$A$3:$BO$79,COLUMN('[3]Data 2009'!BJ63))</f>
        <v>49533</v>
      </c>
      <c r="G41" s="6">
        <f>VLOOKUP(A41,'[3]Data 2009'!$A$3:$BO$79,COLUMN('[3]Data 2009'!U96),FALSE)+VLOOKUP(A41,'[3]Data 2009'!$A$3:$BO$79,COLUMN('[3]Data 2009'!AH96),FALSE)+VLOOKUP(A41,'[3]Data 2009'!$A$3:$BO$79,COLUMN('[3]Data 2009'!AI96),FALSE)+VLOOKUP(A41,'[3]Data 2009'!$A$3:$BO$79,COLUMN('[3]Data 2009'!AJ96),FALSE)+VLOOKUP(A41,'[3]Data 2009'!$A$3:$BO$79,COLUMN('[3]Data 2009'!AK96),FALSE)+VLOOKUP(A41,'[3]Data 2009'!$A$3:$BO$79,COLUMN('[3]Data 2009'!AL96),FALSE)+VLOOKUP(A41,'[3]Data 2009'!$A$3:$BO$79,COLUMN('[3]Data 2009'!BH96),FALSE)+VLOOKUP(A41,'[3]Data 2009'!$A$3:$BO$79,COLUMN('[3]Data 2009'!BI96),FALSE)+VLOOKUP(A41,'[3]Data 2009'!$A$3:$BO$79,COLUMN('[3]Data 2009'!BL96),FALSE)</f>
        <v>67361</v>
      </c>
      <c r="H41" s="6">
        <f>VLOOKUP(A41,'[3]Data 2009'!$A$3:$BO$79,COLUMN('[3]Data 2009'!N96),FALSE)+VLOOKUP(A41,'[3]Data 2009'!$A$3:$BO$79,COLUMN('[3]Data 2009'!P96),FALSE)+VLOOKUP(A41,'[3]Data 2009'!$A$3:$BO$79,COLUMN('[3]Data 2009'!Q96),FALSE)</f>
        <v>35661</v>
      </c>
      <c r="I41" s="6">
        <f>VLOOKUP(A41,'[3]Data 2009'!$A$3:$BO$79,COLUMN('[3]Data 2009'!J63),FALSE)+VLOOKUP(A41,'[3]Data 2009'!$A$3:$BO$79,COLUMN('[3]Data 2009'!R63),FALSE)+VLOOKUP(A41,'[3]Data 2009'!$A$3:$BO$79,COLUMN('[3]Data 2009'!S63),FALSE)+VLOOKUP(A41,'[3]Data 2009'!$A$3:$BO$79,COLUMN('[3]Data 2009'!Z63),FALSE)+VLOOKUP(A41,'[3]Data 2009'!$A$3:$BO$79,COLUMN('[3]Data 2009'!AA63),FALSE)+VLOOKUP(A41,'[3]Data 2009'!$A$3:$BO$79,COLUMN('[3]Data 2009'!AD63),FALSE)+VLOOKUP(A41,'[3]Data 2009'!$A$3:$BO$79,COLUMN('[3]Data 2009'!AE63),FALSE)+VLOOKUP(A41,'[3]Data 2009'!$A$3:$BO$79,COLUMN('[3]Data 2009'!AF63),FALSE)+VLOOKUP(A41,'[3]Data 2009'!$A$3:$BO$79,COLUMN('[3]Data 2009'!AW63),FALSE)+VLOOKUP(A41,'[3]Data 2009'!$A$3:$BO$79,COLUMN('[3]Data 2009'!BK63),FALSE)</f>
        <v>29990</v>
      </c>
      <c r="J41" s="6">
        <f>VLOOKUP(A41,'[3]Data 2009'!$A$3:$BO$79,COLUMN('[3]Data 2009'!F63),FALSE)+VLOOKUP(A41,'[3]Data 2009'!$A$3:$BO$79,COLUMN('[3]Data 2009'!AR63),FALSE)+VLOOKUP(A41,'[3]Data 2009'!$A$3:$BO$79,COLUMN('[3]Data 2009'!AU63),FALSE)</f>
        <v>7041</v>
      </c>
      <c r="K41" s="6">
        <f>VLOOKUP(A41,'[3]Data 2009'!$A$3:$BO$79,COLUMN('[3]Data 2009'!G63),FALSE)+VLOOKUP(A41,'[3]Data 2009'!$A$3:$BO$79,COLUMN('[3]Data 2009'!AO63),FALSE)+VLOOKUP(A41,'[3]Data 2009'!$A$3:$BO$79,COLUMN('[3]Data 2009'!AV63),FALSE)+VLOOKUP(A41,'[3]Data 2009'!$A$3:$BO$79,COLUMN('[3]Data 2009'!BO63),FALSE)+VLOOKUP(A41,'[3]Data 2009'!$A$3:$BO$79,COLUMN('[3]Data 2009'!AP63),FALSE)</f>
        <v>0</v>
      </c>
      <c r="L41" s="6">
        <f>VLOOKUP(A41,'[3]Data 2009'!$A$3:$BO$79,COLUMN('[3]Data 2009'!L63),FALSE)+VLOOKUP(A41,'[3]Data 2009'!$A$3:$BO$79,COLUMN('[3]Data 2009'!AB63),FALSE)+VLOOKUP(A41,'[3]Data 2009'!$A$3:$BO$79,COLUMN('[3]Data 2009'!AC63),FALSE)+VLOOKUP(A41,'[3]Data 2009'!$A$3:$BO$79,COLUMN('[3]Data 2009'!BM63),FALSE)+VLOOKUP(A41,'[3]Data 2009'!$A$3:$BO$79,COLUMN('[3]Data 2009'!K63),FALSE)</f>
        <v>15060</v>
      </c>
      <c r="M41" s="6">
        <f>VLOOKUP(A41,'[3]Data 2009'!$A$3:$BO$79,COLUMN('[3]Data 2009'!AG63),FALSE)+VLOOKUP(A41,'[3]Data 2009'!$A$3:$BO$79,COLUMN('[3]Data 2009'!AM63),FALSE)+VLOOKUP(A41,'[3]Data 2009'!$A$3:$BO$79,COLUMN('[3]Data 2009'!AN63),FALSE)+VLOOKUP(A41,'[3]Data 2009'!$A$3:$BO$79,COLUMN('[3]Data 2009'!AT63),FALSE)</f>
        <v>81271</v>
      </c>
      <c r="N41" s="6">
        <f>VLOOKUP(A41,'[3]Data 2009'!$A$3:$BO$79,COLUMN('[3]Data 2009'!O63),FALSE)+VLOOKUP(A41,'[3]Data 2009'!$A$3:$BO$79,COLUMN('[3]Data 2009'!AQ63),FALSE)</f>
        <v>717</v>
      </c>
      <c r="O41" s="6">
        <f>VLOOKUP(A41,'[3]Data 2009'!$A$3:$BR$79,COLUMN('[3]Data 2009'!BR62),FALSE)</f>
        <v>13560</v>
      </c>
      <c r="P41" s="21">
        <f t="shared" si="0"/>
        <v>1587904</v>
      </c>
      <c r="R41" s="6">
        <f t="shared" si="1"/>
        <v>2279.521739130435</v>
      </c>
      <c r="S41" s="6">
        <f t="shared" si="2"/>
        <v>11717.326086956522</v>
      </c>
      <c r="T41" s="6">
        <f t="shared" si="3"/>
        <v>732.18478260869563</v>
      </c>
      <c r="U41" s="6">
        <f t="shared" si="4"/>
        <v>732.18478260869563</v>
      </c>
      <c r="V41" s="6">
        <f t="shared" si="5"/>
        <v>387.61956521739131</v>
      </c>
      <c r="W41" s="6">
        <f t="shared" si="6"/>
        <v>325.97826086956519</v>
      </c>
      <c r="X41" s="6">
        <f t="shared" si="7"/>
        <v>76.532608695652172</v>
      </c>
      <c r="Y41" s="6">
        <f t="shared" si="8"/>
        <v>0</v>
      </c>
      <c r="Z41" s="6">
        <f t="shared" si="9"/>
        <v>163.69565217391303</v>
      </c>
      <c r="AA41" s="6">
        <f t="shared" si="10"/>
        <v>883.38043478260875</v>
      </c>
      <c r="AB41" s="6">
        <f t="shared" si="11"/>
        <v>7.7934782608695654</v>
      </c>
      <c r="AC41" s="6">
        <f t="shared" si="12"/>
        <v>147.39130434782609</v>
      </c>
    </row>
    <row r="42" spans="1:29">
      <c r="A42" s="18" t="s">
        <v>126</v>
      </c>
      <c r="B42" s="18">
        <v>5</v>
      </c>
      <c r="C42" s="22">
        <f>VLOOKUP(A42,[3]Enrollment!$B$3:$C$80,2,FALSE)</f>
        <v>334</v>
      </c>
      <c r="D42" s="6">
        <f>SUM(VLOOKUP(A42,'[3]Data 2009'!$A$3:$BO$79,5,FALSE)+VLOOKUP(A42,'[3]Data 2009'!$A$3:$BO$79,13,FALSE)+VLOOKUP(A42,'[3]Data 2009'!$A$3:$BO$79,COLUMN('[3]Data 2009'!$BC$2:$BC$79),FALSE)+VLOOKUP(A42,'[3]Data 2009'!$A$3:$BO$79,COLUMN('[3]Data 2009'!$BD$3),FALSE)+VLOOKUP(A42,'[3]Data 2009'!$A$3:$BO$79,COLUMN('[3]Data 2009'!$BE$3),FALSE)+VLOOKUP(A42,'[3]Data 2009'!$A$3:$BO$79,COLUMN('[3]Data 2009'!$BF$3),FALSE)+VLOOKUP(A42,'[3]Data 2009'!$A$3:$BO$79,COLUMN('[3]Data 2009'!$BN$3),FALSE))</f>
        <v>283663</v>
      </c>
      <c r="E42" s="6">
        <f>(VLOOKUP(A42,'[3]Data 2009'!$A$3:$BO$79,COLUMN('[3]Data 2009'!$D$1),FALSE)+VLOOKUP(A42,'[3]Data 2009'!$A$3:$BO$79,COLUMN('[3]Data 2009'!$I$3),FALSE)+VLOOKUP(A42,'[3]Data 2009'!$A$3:$BO$79,COLUMN('[3]Data 2009'!$T$3),FALSE)+VLOOKUP(A42,'[3]Data 2009'!$A$3:$BO$79,COLUMN('[3]Data 2009'!$AS$3),FALSE)+VLOOKUP(A42,'[3]Data 2009'!$A$3:$BO$79,COLUMN('[3]Data 2009'!$AY$3),FALSE)+VLOOKUP(A42,'[3]Data 2009'!$A$3:$BO$79,COLUMN('[3]Data 2009'!$BB$3),FALSE)+VLOOKUP(A42,'[3]Data 2009'!$A$3:$BO$79,COLUMN('[3]Data 2009'!$BG$3),FALSE))</f>
        <v>8000361</v>
      </c>
      <c r="F42" s="6">
        <f>VLOOKUP(A42,'[3]Data 2009'!$A$3:$BO$79,COLUMN('[3]Data 2009'!H66),FALSE)+VLOOKUP(A42,'[3]Data 2009'!$A$3:$BO$79,COLUMN('[3]Data 2009'!V66),FALSE)+VLOOKUP(A42,'[3]Data 2009'!$A$3:$BO$79,COLUMN('[3]Data 2009'!W66),FALSE)+VLOOKUP(A42,'[3]Data 2009'!$A$3:$BO$79,COLUMN('[3]Data 2009'!X66),FALSE)+VLOOKUP(A42,'[3]Data 2009'!$A$3:$BO$79,COLUMN('[3]Data 2009'!Y66),FALSE)+VLOOKUP(A42,'[3]Data 2009'!$A$3:$BO$79,COLUMN('[3]Data 2009'!AT66),FALSE)+VLOOKUP(A42,'[3]Data 2009'!$A$3:$BO$79,COLUMN('[3]Data 2009'!AX66),FALSE)+VLOOKUP(A42,'[3]Data 2009'!$A$3:$BO$79,COLUMN('[3]Data 2009'!AZ66),FALSE)+VLOOKUP(A42,'[3]Data 2009'!$A$3:$BO$79,COLUMN('[3]Data 2009'!BA66),FALSE)+VLOOKUP(A42,'[3]Data 2009'!$A$3:$BO$79,COLUMN('[3]Data 2009'!BJ66))</f>
        <v>0</v>
      </c>
      <c r="G42" s="6">
        <f>VLOOKUP(A42,'[3]Data 2009'!$A$3:$BO$79,COLUMN('[3]Data 2009'!U99),FALSE)+VLOOKUP(A42,'[3]Data 2009'!$A$3:$BO$79,COLUMN('[3]Data 2009'!AH99),FALSE)+VLOOKUP(A42,'[3]Data 2009'!$A$3:$BO$79,COLUMN('[3]Data 2009'!AI99),FALSE)+VLOOKUP(A42,'[3]Data 2009'!$A$3:$BO$79,COLUMN('[3]Data 2009'!AJ99),FALSE)+VLOOKUP(A42,'[3]Data 2009'!$A$3:$BO$79,COLUMN('[3]Data 2009'!AK99),FALSE)+VLOOKUP(A42,'[3]Data 2009'!$A$3:$BO$79,COLUMN('[3]Data 2009'!AL99),FALSE)+VLOOKUP(A42,'[3]Data 2009'!$A$3:$BO$79,COLUMN('[3]Data 2009'!BH99),FALSE)+VLOOKUP(A42,'[3]Data 2009'!$A$3:$BO$79,COLUMN('[3]Data 2009'!BI99),FALSE)+VLOOKUP(A42,'[3]Data 2009'!$A$3:$BO$79,COLUMN('[3]Data 2009'!BL99),FALSE)</f>
        <v>127058</v>
      </c>
      <c r="H42" s="6">
        <f>VLOOKUP(A42,'[3]Data 2009'!$A$3:$BO$79,COLUMN('[3]Data 2009'!N99),FALSE)+VLOOKUP(A42,'[3]Data 2009'!$A$3:$BO$79,COLUMN('[3]Data 2009'!P99),FALSE)+VLOOKUP(A42,'[3]Data 2009'!$A$3:$BO$79,COLUMN('[3]Data 2009'!Q99),FALSE)</f>
        <v>46699</v>
      </c>
      <c r="I42" s="6">
        <f>VLOOKUP(A42,'[3]Data 2009'!$A$3:$BO$79,COLUMN('[3]Data 2009'!J66),FALSE)+VLOOKUP(A42,'[3]Data 2009'!$A$3:$BO$79,COLUMN('[3]Data 2009'!R66),FALSE)+VLOOKUP(A42,'[3]Data 2009'!$A$3:$BO$79,COLUMN('[3]Data 2009'!S66),FALSE)+VLOOKUP(A42,'[3]Data 2009'!$A$3:$BO$79,COLUMN('[3]Data 2009'!Z66),FALSE)+VLOOKUP(A42,'[3]Data 2009'!$A$3:$BO$79,COLUMN('[3]Data 2009'!AA66),FALSE)+VLOOKUP(A42,'[3]Data 2009'!$A$3:$BO$79,COLUMN('[3]Data 2009'!AD66),FALSE)+VLOOKUP(A42,'[3]Data 2009'!$A$3:$BO$79,COLUMN('[3]Data 2009'!AE66),FALSE)+VLOOKUP(A42,'[3]Data 2009'!$A$3:$BO$79,COLUMN('[3]Data 2009'!AF66),FALSE)+VLOOKUP(A42,'[3]Data 2009'!$A$3:$BO$79,COLUMN('[3]Data 2009'!AW66),FALSE)+VLOOKUP(A42,'[3]Data 2009'!$A$3:$BO$79,COLUMN('[3]Data 2009'!BK66),FALSE)</f>
        <v>42423</v>
      </c>
      <c r="J42" s="6">
        <f>VLOOKUP(A42,'[3]Data 2009'!$A$3:$BO$79,COLUMN('[3]Data 2009'!F66),FALSE)+VLOOKUP(A42,'[3]Data 2009'!$A$3:$BO$79,COLUMN('[3]Data 2009'!AR66),FALSE)+VLOOKUP(A42,'[3]Data 2009'!$A$3:$BO$79,COLUMN('[3]Data 2009'!AU66),FALSE)</f>
        <v>146421</v>
      </c>
      <c r="K42" s="6">
        <f>VLOOKUP(A42,'[3]Data 2009'!$A$3:$BO$79,COLUMN('[3]Data 2009'!G66),FALSE)+VLOOKUP(A42,'[3]Data 2009'!$A$3:$BO$79,COLUMN('[3]Data 2009'!AO66),FALSE)+VLOOKUP(A42,'[3]Data 2009'!$A$3:$BO$79,COLUMN('[3]Data 2009'!AV66),FALSE)+VLOOKUP(A42,'[3]Data 2009'!$A$3:$BO$79,COLUMN('[3]Data 2009'!BO66),FALSE)+VLOOKUP(A42,'[3]Data 2009'!$A$3:$BO$79,COLUMN('[3]Data 2009'!AP66),FALSE)</f>
        <v>204398</v>
      </c>
      <c r="L42" s="6">
        <f>VLOOKUP(A42,'[3]Data 2009'!$A$3:$BO$79,COLUMN('[3]Data 2009'!L66),FALSE)+VLOOKUP(A42,'[3]Data 2009'!$A$3:$BO$79,COLUMN('[3]Data 2009'!AB66),FALSE)+VLOOKUP(A42,'[3]Data 2009'!$A$3:$BO$79,COLUMN('[3]Data 2009'!AC66),FALSE)+VLOOKUP(A42,'[3]Data 2009'!$A$3:$BO$79,COLUMN('[3]Data 2009'!BM66),FALSE)+VLOOKUP(A42,'[3]Data 2009'!$A$3:$BO$79,COLUMN('[3]Data 2009'!K66),FALSE)</f>
        <v>32509</v>
      </c>
      <c r="M42" s="6">
        <f>VLOOKUP(A42,'[3]Data 2009'!$A$3:$BO$79,COLUMN('[3]Data 2009'!AG66),FALSE)+VLOOKUP(A42,'[3]Data 2009'!$A$3:$BO$79,COLUMN('[3]Data 2009'!AM66),FALSE)+VLOOKUP(A42,'[3]Data 2009'!$A$3:$BO$79,COLUMN('[3]Data 2009'!AN66),FALSE)+VLOOKUP(A42,'[3]Data 2009'!$A$3:$BO$79,COLUMN('[3]Data 2009'!AT66),FALSE)</f>
        <v>240373</v>
      </c>
      <c r="N42" s="6">
        <f>VLOOKUP(A42,'[3]Data 2009'!$A$3:$BO$79,COLUMN('[3]Data 2009'!O66),FALSE)+VLOOKUP(A42,'[3]Data 2009'!$A$3:$BO$79,COLUMN('[3]Data 2009'!AQ66),FALSE)</f>
        <v>0</v>
      </c>
      <c r="O42" s="6">
        <f>VLOOKUP(A42,'[3]Data 2009'!$A$3:$BR$79,COLUMN('[3]Data 2009'!BR65),FALSE)</f>
        <v>175990</v>
      </c>
      <c r="P42" s="21">
        <f t="shared" si="0"/>
        <v>9299895</v>
      </c>
      <c r="R42" s="6">
        <f t="shared" si="1"/>
        <v>849.2904191616766</v>
      </c>
      <c r="S42" s="6">
        <f t="shared" si="2"/>
        <v>23953.176646706586</v>
      </c>
      <c r="T42" s="6">
        <f t="shared" si="3"/>
        <v>380.41317365269464</v>
      </c>
      <c r="U42" s="6">
        <f t="shared" si="4"/>
        <v>380.41317365269464</v>
      </c>
      <c r="V42" s="6">
        <f t="shared" si="5"/>
        <v>139.81736526946108</v>
      </c>
      <c r="W42" s="6">
        <f t="shared" si="6"/>
        <v>127.01497005988024</v>
      </c>
      <c r="X42" s="6">
        <f t="shared" si="7"/>
        <v>438.38622754491018</v>
      </c>
      <c r="Y42" s="6">
        <f t="shared" si="8"/>
        <v>611.97005988023955</v>
      </c>
      <c r="Z42" s="6">
        <f t="shared" si="9"/>
        <v>97.332335329341319</v>
      </c>
      <c r="AA42" s="6">
        <f t="shared" si="10"/>
        <v>719.67964071856284</v>
      </c>
      <c r="AB42" s="6">
        <f t="shared" si="11"/>
        <v>0</v>
      </c>
      <c r="AC42" s="6">
        <f t="shared" si="12"/>
        <v>526.91616766467064</v>
      </c>
    </row>
    <row r="43" spans="1:29">
      <c r="A43" s="18" t="s">
        <v>128</v>
      </c>
      <c r="B43" s="18">
        <v>1</v>
      </c>
      <c r="C43" s="22">
        <f>VLOOKUP(A43,[3]Enrollment!$B$3:$C$80,2,FALSE)</f>
        <v>93</v>
      </c>
      <c r="D43" s="6">
        <f>SUM(VLOOKUP(A43,'[3]Data 2009'!$A$3:$BO$79,5,FALSE)+VLOOKUP(A43,'[3]Data 2009'!$A$3:$BO$79,13,FALSE)+VLOOKUP(A43,'[3]Data 2009'!$A$3:$BO$79,COLUMN('[3]Data 2009'!$BC$2:$BC$79),FALSE)+VLOOKUP(A43,'[3]Data 2009'!$A$3:$BO$79,COLUMN('[3]Data 2009'!$BD$3),FALSE)+VLOOKUP(A43,'[3]Data 2009'!$A$3:$BO$79,COLUMN('[3]Data 2009'!$BE$3),FALSE)+VLOOKUP(A43,'[3]Data 2009'!$A$3:$BO$79,COLUMN('[3]Data 2009'!$BF$3),FALSE)+VLOOKUP(A43,'[3]Data 2009'!$A$3:$BO$79,COLUMN('[3]Data 2009'!$BN$3),FALSE))</f>
        <v>123208</v>
      </c>
      <c r="E43" s="6">
        <f>(VLOOKUP(A43,'[3]Data 2009'!$A$3:$BO$79,COLUMN('[3]Data 2009'!$D$1),FALSE)+VLOOKUP(A43,'[3]Data 2009'!$A$3:$BO$79,COLUMN('[3]Data 2009'!$I$3),FALSE)+VLOOKUP(A43,'[3]Data 2009'!$A$3:$BO$79,COLUMN('[3]Data 2009'!$T$3),FALSE)+VLOOKUP(A43,'[3]Data 2009'!$A$3:$BO$79,COLUMN('[3]Data 2009'!$AS$3),FALSE)+VLOOKUP(A43,'[3]Data 2009'!$A$3:$BO$79,COLUMN('[3]Data 2009'!$AY$3),FALSE)+VLOOKUP(A43,'[3]Data 2009'!$A$3:$BO$79,COLUMN('[3]Data 2009'!$BB$3),FALSE)+VLOOKUP(A43,'[3]Data 2009'!$A$3:$BO$79,COLUMN('[3]Data 2009'!$BG$3),FALSE))</f>
        <v>1089426</v>
      </c>
      <c r="F43" s="6">
        <f>VLOOKUP(A43,'[3]Data 2009'!$A$3:$BO$79,COLUMN('[3]Data 2009'!H68),FALSE)+VLOOKUP(A43,'[3]Data 2009'!$A$3:$BO$79,COLUMN('[3]Data 2009'!V68),FALSE)+VLOOKUP(A43,'[3]Data 2009'!$A$3:$BO$79,COLUMN('[3]Data 2009'!W68),FALSE)+VLOOKUP(A43,'[3]Data 2009'!$A$3:$BO$79,COLUMN('[3]Data 2009'!X68),FALSE)+VLOOKUP(A43,'[3]Data 2009'!$A$3:$BO$79,COLUMN('[3]Data 2009'!Y68),FALSE)+VLOOKUP(A43,'[3]Data 2009'!$A$3:$BO$79,COLUMN('[3]Data 2009'!AT68),FALSE)+VLOOKUP(A43,'[3]Data 2009'!$A$3:$BO$79,COLUMN('[3]Data 2009'!AX68),FALSE)+VLOOKUP(A43,'[3]Data 2009'!$A$3:$BO$79,COLUMN('[3]Data 2009'!AZ68),FALSE)+VLOOKUP(A43,'[3]Data 2009'!$A$3:$BO$79,COLUMN('[3]Data 2009'!BA68),FALSE)+VLOOKUP(A43,'[3]Data 2009'!$A$3:$BO$79,COLUMN('[3]Data 2009'!BJ68))</f>
        <v>11290</v>
      </c>
      <c r="G43" s="6">
        <f>VLOOKUP(A43,'[3]Data 2009'!$A$3:$BO$79,COLUMN('[3]Data 2009'!U101),FALSE)+VLOOKUP(A43,'[3]Data 2009'!$A$3:$BO$79,COLUMN('[3]Data 2009'!AH101),FALSE)+VLOOKUP(A43,'[3]Data 2009'!$A$3:$BO$79,COLUMN('[3]Data 2009'!AI101),FALSE)+VLOOKUP(A43,'[3]Data 2009'!$A$3:$BO$79,COLUMN('[3]Data 2009'!AJ101),FALSE)+VLOOKUP(A43,'[3]Data 2009'!$A$3:$BO$79,COLUMN('[3]Data 2009'!AK101),FALSE)+VLOOKUP(A43,'[3]Data 2009'!$A$3:$BO$79,COLUMN('[3]Data 2009'!AL101),FALSE)+VLOOKUP(A43,'[3]Data 2009'!$A$3:$BO$79,COLUMN('[3]Data 2009'!BH101),FALSE)+VLOOKUP(A43,'[3]Data 2009'!$A$3:$BO$79,COLUMN('[3]Data 2009'!BI101),FALSE)+VLOOKUP(A43,'[3]Data 2009'!$A$3:$BO$79,COLUMN('[3]Data 2009'!BL101),FALSE)</f>
        <v>68867</v>
      </c>
      <c r="H43" s="6">
        <f>VLOOKUP(A43,'[3]Data 2009'!$A$3:$BO$79,COLUMN('[3]Data 2009'!N101),FALSE)+VLOOKUP(A43,'[3]Data 2009'!$A$3:$BO$79,COLUMN('[3]Data 2009'!P101),FALSE)+VLOOKUP(A43,'[3]Data 2009'!$A$3:$BO$79,COLUMN('[3]Data 2009'!Q101),FALSE)</f>
        <v>30317</v>
      </c>
      <c r="I43" s="6">
        <f>VLOOKUP(A43,'[3]Data 2009'!$A$3:$BO$79,COLUMN('[3]Data 2009'!J68),FALSE)+VLOOKUP(A43,'[3]Data 2009'!$A$3:$BO$79,COLUMN('[3]Data 2009'!R68),FALSE)+VLOOKUP(A43,'[3]Data 2009'!$A$3:$BO$79,COLUMN('[3]Data 2009'!S68),FALSE)+VLOOKUP(A43,'[3]Data 2009'!$A$3:$BO$79,COLUMN('[3]Data 2009'!Z68),FALSE)+VLOOKUP(A43,'[3]Data 2009'!$A$3:$BO$79,COLUMN('[3]Data 2009'!AA68),FALSE)+VLOOKUP(A43,'[3]Data 2009'!$A$3:$BO$79,COLUMN('[3]Data 2009'!AD68),FALSE)+VLOOKUP(A43,'[3]Data 2009'!$A$3:$BO$79,COLUMN('[3]Data 2009'!AE68),FALSE)+VLOOKUP(A43,'[3]Data 2009'!$A$3:$BO$79,COLUMN('[3]Data 2009'!AF68),FALSE)+VLOOKUP(A43,'[3]Data 2009'!$A$3:$BO$79,COLUMN('[3]Data 2009'!AW68),FALSE)+VLOOKUP(A43,'[3]Data 2009'!$A$3:$BO$79,COLUMN('[3]Data 2009'!BK68),FALSE)</f>
        <v>36608</v>
      </c>
      <c r="J43" s="6">
        <f>VLOOKUP(A43,'[3]Data 2009'!$A$3:$BO$79,COLUMN('[3]Data 2009'!F68),FALSE)+VLOOKUP(A43,'[3]Data 2009'!$A$3:$BO$79,COLUMN('[3]Data 2009'!AR68),FALSE)+VLOOKUP(A43,'[3]Data 2009'!$A$3:$BO$79,COLUMN('[3]Data 2009'!AU68),FALSE)</f>
        <v>14583</v>
      </c>
      <c r="K43" s="6">
        <f>VLOOKUP(A43,'[3]Data 2009'!$A$3:$BO$79,COLUMN('[3]Data 2009'!G68),FALSE)+VLOOKUP(A43,'[3]Data 2009'!$A$3:$BO$79,COLUMN('[3]Data 2009'!AO68),FALSE)+VLOOKUP(A43,'[3]Data 2009'!$A$3:$BO$79,COLUMN('[3]Data 2009'!AV68),FALSE)+VLOOKUP(A43,'[3]Data 2009'!$A$3:$BO$79,COLUMN('[3]Data 2009'!BO68),FALSE)+VLOOKUP(A43,'[3]Data 2009'!$A$3:$BO$79,COLUMN('[3]Data 2009'!AP68),FALSE)</f>
        <v>322555</v>
      </c>
      <c r="L43" s="6">
        <f>VLOOKUP(A43,'[3]Data 2009'!$A$3:$BO$79,COLUMN('[3]Data 2009'!L68),FALSE)+VLOOKUP(A43,'[3]Data 2009'!$A$3:$BO$79,COLUMN('[3]Data 2009'!AB68),FALSE)+VLOOKUP(A43,'[3]Data 2009'!$A$3:$BO$79,COLUMN('[3]Data 2009'!AC68),FALSE)+VLOOKUP(A43,'[3]Data 2009'!$A$3:$BO$79,COLUMN('[3]Data 2009'!BM68),FALSE)+VLOOKUP(A43,'[3]Data 2009'!$A$3:$BO$79,COLUMN('[3]Data 2009'!K68),FALSE)</f>
        <v>16882</v>
      </c>
      <c r="M43" s="6">
        <f>VLOOKUP(A43,'[3]Data 2009'!$A$3:$BO$79,COLUMN('[3]Data 2009'!AG68),FALSE)+VLOOKUP(A43,'[3]Data 2009'!$A$3:$BO$79,COLUMN('[3]Data 2009'!AM68),FALSE)+VLOOKUP(A43,'[3]Data 2009'!$A$3:$BO$79,COLUMN('[3]Data 2009'!AN68),FALSE)+VLOOKUP(A43,'[3]Data 2009'!$A$3:$BO$79,COLUMN('[3]Data 2009'!AT68),FALSE)</f>
        <v>122072</v>
      </c>
      <c r="N43" s="6">
        <f>VLOOKUP(A43,'[3]Data 2009'!$A$3:$BO$79,COLUMN('[3]Data 2009'!O68),FALSE)+VLOOKUP(A43,'[3]Data 2009'!$A$3:$BO$79,COLUMN('[3]Data 2009'!AQ68),FALSE)</f>
        <v>2323</v>
      </c>
      <c r="O43" s="6">
        <f>VLOOKUP(A43,'[3]Data 2009'!$A$3:$BR$79,COLUMN('[3]Data 2009'!BR67),FALSE)</f>
        <v>48384</v>
      </c>
      <c r="P43" s="21">
        <f t="shared" si="0"/>
        <v>1886515</v>
      </c>
      <c r="R43" s="6">
        <f t="shared" si="1"/>
        <v>1324.8172043010752</v>
      </c>
      <c r="S43" s="6">
        <f t="shared" si="2"/>
        <v>11714.258064516129</v>
      </c>
      <c r="T43" s="6">
        <f t="shared" si="3"/>
        <v>740.50537634408602</v>
      </c>
      <c r="U43" s="6">
        <f t="shared" si="4"/>
        <v>740.50537634408602</v>
      </c>
      <c r="V43" s="6">
        <f t="shared" si="5"/>
        <v>325.98924731182797</v>
      </c>
      <c r="W43" s="6">
        <f t="shared" si="6"/>
        <v>393.63440860215053</v>
      </c>
      <c r="X43" s="6">
        <f t="shared" si="7"/>
        <v>156.80645161290323</v>
      </c>
      <c r="Y43" s="6">
        <f t="shared" si="8"/>
        <v>3468.3333333333335</v>
      </c>
      <c r="Z43" s="6">
        <f t="shared" si="9"/>
        <v>181.52688172043011</v>
      </c>
      <c r="AA43" s="6">
        <f t="shared" si="10"/>
        <v>1312.6021505376343</v>
      </c>
      <c r="AB43" s="6">
        <f t="shared" si="11"/>
        <v>24.978494623655912</v>
      </c>
      <c r="AC43" s="6">
        <f t="shared" si="12"/>
        <v>520.25806451612902</v>
      </c>
    </row>
    <row r="44" spans="1:29">
      <c r="A44" s="18" t="s">
        <v>130</v>
      </c>
      <c r="B44" s="18">
        <v>9</v>
      </c>
      <c r="C44" s="22">
        <f>VLOOKUP(A44,[3]Enrollment!$B$3:$C$80,2,FALSE)</f>
        <v>524</v>
      </c>
      <c r="D44" s="6">
        <f>SUM(VLOOKUP(A44,'[3]Data 2009'!$A$3:$BO$79,5,FALSE)+VLOOKUP(A44,'[3]Data 2009'!$A$3:$BO$79,13,FALSE)+VLOOKUP(A44,'[3]Data 2009'!$A$3:$BO$79,COLUMN('[3]Data 2009'!$BC$2:$BC$79),FALSE)+VLOOKUP(A44,'[3]Data 2009'!$A$3:$BO$79,COLUMN('[3]Data 2009'!$BD$3),FALSE)+VLOOKUP(A44,'[3]Data 2009'!$A$3:$BO$79,COLUMN('[3]Data 2009'!$BE$3),FALSE)+VLOOKUP(A44,'[3]Data 2009'!$A$3:$BO$79,COLUMN('[3]Data 2009'!$BF$3),FALSE)+VLOOKUP(A44,'[3]Data 2009'!$A$3:$BO$79,COLUMN('[3]Data 2009'!$BN$3),FALSE))</f>
        <v>1616704</v>
      </c>
      <c r="E44" s="6">
        <f>(VLOOKUP(A44,'[3]Data 2009'!$A$3:$BO$79,COLUMN('[3]Data 2009'!$D$1),FALSE)+VLOOKUP(A44,'[3]Data 2009'!$A$3:$BO$79,COLUMN('[3]Data 2009'!$I$3),FALSE)+VLOOKUP(A44,'[3]Data 2009'!$A$3:$BO$79,COLUMN('[3]Data 2009'!$T$3),FALSE)+VLOOKUP(A44,'[3]Data 2009'!$A$3:$BO$79,COLUMN('[3]Data 2009'!$AS$3),FALSE)+VLOOKUP(A44,'[3]Data 2009'!$A$3:$BO$79,COLUMN('[3]Data 2009'!$AY$3),FALSE)+VLOOKUP(A44,'[3]Data 2009'!$A$3:$BO$79,COLUMN('[3]Data 2009'!$BB$3),FALSE)+VLOOKUP(A44,'[3]Data 2009'!$A$3:$BO$79,COLUMN('[3]Data 2009'!$BG$3),FALSE))</f>
        <v>5470559</v>
      </c>
      <c r="F44" s="6">
        <f>VLOOKUP(A44,'[3]Data 2009'!$A$3:$BO$79,COLUMN('[3]Data 2009'!H70),FALSE)+VLOOKUP(A44,'[3]Data 2009'!$A$3:$BO$79,COLUMN('[3]Data 2009'!V70),FALSE)+VLOOKUP(A44,'[3]Data 2009'!$A$3:$BO$79,COLUMN('[3]Data 2009'!W70),FALSE)+VLOOKUP(A44,'[3]Data 2009'!$A$3:$BO$79,COLUMN('[3]Data 2009'!X70),FALSE)+VLOOKUP(A44,'[3]Data 2009'!$A$3:$BO$79,COLUMN('[3]Data 2009'!Y70),FALSE)+VLOOKUP(A44,'[3]Data 2009'!$A$3:$BO$79,COLUMN('[3]Data 2009'!AT70),FALSE)+VLOOKUP(A44,'[3]Data 2009'!$A$3:$BO$79,COLUMN('[3]Data 2009'!AX70),FALSE)+VLOOKUP(A44,'[3]Data 2009'!$A$3:$BO$79,COLUMN('[3]Data 2009'!AZ70),FALSE)+VLOOKUP(A44,'[3]Data 2009'!$A$3:$BO$79,COLUMN('[3]Data 2009'!BA70),FALSE)+VLOOKUP(A44,'[3]Data 2009'!$A$3:$BO$79,COLUMN('[3]Data 2009'!BJ70))</f>
        <v>0</v>
      </c>
      <c r="G44" s="6">
        <f>VLOOKUP(A44,'[3]Data 2009'!$A$3:$BO$79,COLUMN('[3]Data 2009'!U103),FALSE)+VLOOKUP(A44,'[3]Data 2009'!$A$3:$BO$79,COLUMN('[3]Data 2009'!AH103),FALSE)+VLOOKUP(A44,'[3]Data 2009'!$A$3:$BO$79,COLUMN('[3]Data 2009'!AI103),FALSE)+VLOOKUP(A44,'[3]Data 2009'!$A$3:$BO$79,COLUMN('[3]Data 2009'!AJ103),FALSE)+VLOOKUP(A44,'[3]Data 2009'!$A$3:$BO$79,COLUMN('[3]Data 2009'!AK103),FALSE)+VLOOKUP(A44,'[3]Data 2009'!$A$3:$BO$79,COLUMN('[3]Data 2009'!AL103),FALSE)+VLOOKUP(A44,'[3]Data 2009'!$A$3:$BO$79,COLUMN('[3]Data 2009'!BH103),FALSE)+VLOOKUP(A44,'[3]Data 2009'!$A$3:$BO$79,COLUMN('[3]Data 2009'!BI103),FALSE)+VLOOKUP(A44,'[3]Data 2009'!$A$3:$BO$79,COLUMN('[3]Data 2009'!BL103),FALSE)</f>
        <v>44842</v>
      </c>
      <c r="H44" s="6">
        <f>VLOOKUP(A44,'[3]Data 2009'!$A$3:$BO$79,COLUMN('[3]Data 2009'!N103),FALSE)+VLOOKUP(A44,'[3]Data 2009'!$A$3:$BO$79,COLUMN('[3]Data 2009'!P103),FALSE)+VLOOKUP(A44,'[3]Data 2009'!$A$3:$BO$79,COLUMN('[3]Data 2009'!Q103),FALSE)</f>
        <v>56712</v>
      </c>
      <c r="I44" s="6">
        <f>VLOOKUP(A44,'[3]Data 2009'!$A$3:$BO$79,COLUMN('[3]Data 2009'!J70),FALSE)+VLOOKUP(A44,'[3]Data 2009'!$A$3:$BO$79,COLUMN('[3]Data 2009'!R70),FALSE)+VLOOKUP(A44,'[3]Data 2009'!$A$3:$BO$79,COLUMN('[3]Data 2009'!S70),FALSE)+VLOOKUP(A44,'[3]Data 2009'!$A$3:$BO$79,COLUMN('[3]Data 2009'!Z70),FALSE)+VLOOKUP(A44,'[3]Data 2009'!$A$3:$BO$79,COLUMN('[3]Data 2009'!AA70),FALSE)+VLOOKUP(A44,'[3]Data 2009'!$A$3:$BO$79,COLUMN('[3]Data 2009'!AD70),FALSE)+VLOOKUP(A44,'[3]Data 2009'!$A$3:$BO$79,COLUMN('[3]Data 2009'!AE70),FALSE)+VLOOKUP(A44,'[3]Data 2009'!$A$3:$BO$79,COLUMN('[3]Data 2009'!AF70),FALSE)+VLOOKUP(A44,'[3]Data 2009'!$A$3:$BO$79,COLUMN('[3]Data 2009'!AW70),FALSE)+VLOOKUP(A44,'[3]Data 2009'!$A$3:$BO$79,COLUMN('[3]Data 2009'!BK70),FALSE)</f>
        <v>2443</v>
      </c>
      <c r="J44" s="6">
        <f>VLOOKUP(A44,'[3]Data 2009'!$A$3:$BO$79,COLUMN('[3]Data 2009'!F70),FALSE)+VLOOKUP(A44,'[3]Data 2009'!$A$3:$BO$79,COLUMN('[3]Data 2009'!AR70),FALSE)+VLOOKUP(A44,'[3]Data 2009'!$A$3:$BO$79,COLUMN('[3]Data 2009'!AU70),FALSE)</f>
        <v>0</v>
      </c>
      <c r="K44" s="6">
        <f>VLOOKUP(A44,'[3]Data 2009'!$A$3:$BO$79,COLUMN('[3]Data 2009'!G70),FALSE)+VLOOKUP(A44,'[3]Data 2009'!$A$3:$BO$79,COLUMN('[3]Data 2009'!AO70),FALSE)+VLOOKUP(A44,'[3]Data 2009'!$A$3:$BO$79,COLUMN('[3]Data 2009'!AV70),FALSE)+VLOOKUP(A44,'[3]Data 2009'!$A$3:$BO$79,COLUMN('[3]Data 2009'!BO70),FALSE)+VLOOKUP(A44,'[3]Data 2009'!$A$3:$BO$79,COLUMN('[3]Data 2009'!AP70),FALSE)</f>
        <v>116878</v>
      </c>
      <c r="L44" s="6">
        <f>VLOOKUP(A44,'[3]Data 2009'!$A$3:$BO$79,COLUMN('[3]Data 2009'!L70),FALSE)+VLOOKUP(A44,'[3]Data 2009'!$A$3:$BO$79,COLUMN('[3]Data 2009'!AB70),FALSE)+VLOOKUP(A44,'[3]Data 2009'!$A$3:$BO$79,COLUMN('[3]Data 2009'!AC70),FALSE)+VLOOKUP(A44,'[3]Data 2009'!$A$3:$BO$79,COLUMN('[3]Data 2009'!BM70),FALSE)+VLOOKUP(A44,'[3]Data 2009'!$A$3:$BO$79,COLUMN('[3]Data 2009'!K70),FALSE)</f>
        <v>95021</v>
      </c>
      <c r="M44" s="6">
        <f>VLOOKUP(A44,'[3]Data 2009'!$A$3:$BO$79,COLUMN('[3]Data 2009'!AG70),FALSE)+VLOOKUP(A44,'[3]Data 2009'!$A$3:$BO$79,COLUMN('[3]Data 2009'!AM70),FALSE)+VLOOKUP(A44,'[3]Data 2009'!$A$3:$BO$79,COLUMN('[3]Data 2009'!AN70),FALSE)+VLOOKUP(A44,'[3]Data 2009'!$A$3:$BO$79,COLUMN('[3]Data 2009'!AT70),FALSE)</f>
        <v>162912</v>
      </c>
      <c r="N44" s="6">
        <f>VLOOKUP(A44,'[3]Data 2009'!$A$3:$BO$79,COLUMN('[3]Data 2009'!O70),FALSE)+VLOOKUP(A44,'[3]Data 2009'!$A$3:$BO$79,COLUMN('[3]Data 2009'!AQ70),FALSE)</f>
        <v>27290</v>
      </c>
      <c r="O44" s="6">
        <f>VLOOKUP(A44,'[3]Data 2009'!$A$3:$BR$79,COLUMN('[3]Data 2009'!BR69),FALSE)</f>
        <v>73106</v>
      </c>
      <c r="P44" s="21">
        <f t="shared" ref="P44:P51" si="13">SUM(D44:O44)</f>
        <v>7666467</v>
      </c>
      <c r="R44" s="6">
        <f t="shared" ref="R44:R51" si="14">D44/C44</f>
        <v>3085.3129770992368</v>
      </c>
      <c r="S44" s="6">
        <f t="shared" ref="S44:S51" si="15">E44/C44</f>
        <v>10439.998091603053</v>
      </c>
      <c r="T44" s="6">
        <f t="shared" ref="T44:T51" si="16">G44/C44</f>
        <v>85.57633587786259</v>
      </c>
      <c r="U44" s="6">
        <f t="shared" ref="U44:U51" si="17">G44/C44</f>
        <v>85.57633587786259</v>
      </c>
      <c r="V44" s="6">
        <f t="shared" ref="V44:V51" si="18">H44/C44</f>
        <v>108.22900763358778</v>
      </c>
      <c r="W44" s="6">
        <f t="shared" ref="W44:W51" si="19">I44/C44</f>
        <v>4.6622137404580153</v>
      </c>
      <c r="X44" s="6">
        <f t="shared" ref="X44:X51" si="20">J44/C44</f>
        <v>0</v>
      </c>
      <c r="Y44" s="6">
        <f t="shared" ref="Y44:Y51" si="21">K44/C44</f>
        <v>223.04961832061068</v>
      </c>
      <c r="Z44" s="6">
        <f t="shared" ref="Z44:Z51" si="22">L44/C44</f>
        <v>181.33778625954199</v>
      </c>
      <c r="AA44" s="6">
        <f t="shared" ref="AA44:AA51" si="23">M44/C44</f>
        <v>310.90076335877865</v>
      </c>
      <c r="AB44" s="6">
        <f t="shared" ref="AB44:AB51" si="24">N44/C44</f>
        <v>52.080152671755727</v>
      </c>
      <c r="AC44" s="6">
        <f t="shared" ref="AC44:AC51" si="25">O44/C44</f>
        <v>139.51526717557252</v>
      </c>
    </row>
    <row r="45" spans="1:29">
      <c r="A45" s="18" t="s">
        <v>131</v>
      </c>
      <c r="B45" s="18">
        <v>3</v>
      </c>
      <c r="C45" s="22">
        <f>VLOOKUP(A45,[3]Enrollment!$B$3:$C$80,2,FALSE)</f>
        <v>312</v>
      </c>
      <c r="D45" s="6">
        <f>SUM(VLOOKUP(A45,'[3]Data 2009'!$A$3:$BO$79,5,FALSE)+VLOOKUP(A45,'[3]Data 2009'!$A$3:$BO$79,13,FALSE)+VLOOKUP(A45,'[3]Data 2009'!$A$3:$BO$79,COLUMN('[3]Data 2009'!$BC$2:$BC$79),FALSE)+VLOOKUP(A45,'[3]Data 2009'!$A$3:$BO$79,COLUMN('[3]Data 2009'!$BD$3),FALSE)+VLOOKUP(A45,'[3]Data 2009'!$A$3:$BO$79,COLUMN('[3]Data 2009'!$BE$3),FALSE)+VLOOKUP(A45,'[3]Data 2009'!$A$3:$BO$79,COLUMN('[3]Data 2009'!$BF$3),FALSE)+VLOOKUP(A45,'[3]Data 2009'!$A$3:$BO$79,COLUMN('[3]Data 2009'!$BN$3),FALSE))</f>
        <v>708779</v>
      </c>
      <c r="E45" s="6">
        <f>(VLOOKUP(A45,'[3]Data 2009'!$A$3:$BO$79,COLUMN('[3]Data 2009'!$D$1),FALSE)+VLOOKUP(A45,'[3]Data 2009'!$A$3:$BO$79,COLUMN('[3]Data 2009'!$I$3),FALSE)+VLOOKUP(A45,'[3]Data 2009'!$A$3:$BO$79,COLUMN('[3]Data 2009'!$T$3),FALSE)+VLOOKUP(A45,'[3]Data 2009'!$A$3:$BO$79,COLUMN('[3]Data 2009'!$AS$3),FALSE)+VLOOKUP(A45,'[3]Data 2009'!$A$3:$BO$79,COLUMN('[3]Data 2009'!$AY$3),FALSE)+VLOOKUP(A45,'[3]Data 2009'!$A$3:$BO$79,COLUMN('[3]Data 2009'!$BB$3),FALSE)+VLOOKUP(A45,'[3]Data 2009'!$A$3:$BO$79,COLUMN('[3]Data 2009'!$BG$3),FALSE))</f>
        <v>2371480</v>
      </c>
      <c r="F45" s="6">
        <f>VLOOKUP(A45,'[3]Data 2009'!$A$3:$BO$79,COLUMN('[3]Data 2009'!H71),FALSE)+VLOOKUP(A45,'[3]Data 2009'!$A$3:$BO$79,COLUMN('[3]Data 2009'!V71),FALSE)+VLOOKUP(A45,'[3]Data 2009'!$A$3:$BO$79,COLUMN('[3]Data 2009'!W71),FALSE)+VLOOKUP(A45,'[3]Data 2009'!$A$3:$BO$79,COLUMN('[3]Data 2009'!X71),FALSE)+VLOOKUP(A45,'[3]Data 2009'!$A$3:$BO$79,COLUMN('[3]Data 2009'!Y71),FALSE)+VLOOKUP(A45,'[3]Data 2009'!$A$3:$BO$79,COLUMN('[3]Data 2009'!AT71),FALSE)+VLOOKUP(A45,'[3]Data 2009'!$A$3:$BO$79,COLUMN('[3]Data 2009'!AX71),FALSE)+VLOOKUP(A45,'[3]Data 2009'!$A$3:$BO$79,COLUMN('[3]Data 2009'!AZ71),FALSE)+VLOOKUP(A45,'[3]Data 2009'!$A$3:$BO$79,COLUMN('[3]Data 2009'!BA71),FALSE)+VLOOKUP(A45,'[3]Data 2009'!$A$3:$BO$79,COLUMN('[3]Data 2009'!BJ71))</f>
        <v>27898</v>
      </c>
      <c r="G45" s="6">
        <f>VLOOKUP(A45,'[3]Data 2009'!$A$3:$BO$79,COLUMN('[3]Data 2009'!U104),FALSE)+VLOOKUP(A45,'[3]Data 2009'!$A$3:$BO$79,COLUMN('[3]Data 2009'!AH104),FALSE)+VLOOKUP(A45,'[3]Data 2009'!$A$3:$BO$79,COLUMN('[3]Data 2009'!AI104),FALSE)+VLOOKUP(A45,'[3]Data 2009'!$A$3:$BO$79,COLUMN('[3]Data 2009'!AJ104),FALSE)+VLOOKUP(A45,'[3]Data 2009'!$A$3:$BO$79,COLUMN('[3]Data 2009'!AK104),FALSE)+VLOOKUP(A45,'[3]Data 2009'!$A$3:$BO$79,COLUMN('[3]Data 2009'!AL104),FALSE)+VLOOKUP(A45,'[3]Data 2009'!$A$3:$BO$79,COLUMN('[3]Data 2009'!BH104),FALSE)+VLOOKUP(A45,'[3]Data 2009'!$A$3:$BO$79,COLUMN('[3]Data 2009'!BI104),FALSE)+VLOOKUP(A45,'[3]Data 2009'!$A$3:$BO$79,COLUMN('[3]Data 2009'!BL104),FALSE)</f>
        <v>184928</v>
      </c>
      <c r="H45" s="6">
        <f>VLOOKUP(A45,'[3]Data 2009'!$A$3:$BO$79,COLUMN('[3]Data 2009'!N104),FALSE)+VLOOKUP(A45,'[3]Data 2009'!$A$3:$BO$79,COLUMN('[3]Data 2009'!P104),FALSE)+VLOOKUP(A45,'[3]Data 2009'!$A$3:$BO$79,COLUMN('[3]Data 2009'!Q104),FALSE)</f>
        <v>51648</v>
      </c>
      <c r="I45" s="6">
        <f>VLOOKUP(A45,'[3]Data 2009'!$A$3:$BO$79,COLUMN('[3]Data 2009'!J71),FALSE)+VLOOKUP(A45,'[3]Data 2009'!$A$3:$BO$79,COLUMN('[3]Data 2009'!R71),FALSE)+VLOOKUP(A45,'[3]Data 2009'!$A$3:$BO$79,COLUMN('[3]Data 2009'!S71),FALSE)+VLOOKUP(A45,'[3]Data 2009'!$A$3:$BO$79,COLUMN('[3]Data 2009'!Z71),FALSE)+VLOOKUP(A45,'[3]Data 2009'!$A$3:$BO$79,COLUMN('[3]Data 2009'!AA71),FALSE)+VLOOKUP(A45,'[3]Data 2009'!$A$3:$BO$79,COLUMN('[3]Data 2009'!AD71),FALSE)+VLOOKUP(A45,'[3]Data 2009'!$A$3:$BO$79,COLUMN('[3]Data 2009'!AE71),FALSE)+VLOOKUP(A45,'[3]Data 2009'!$A$3:$BO$79,COLUMN('[3]Data 2009'!AF71),FALSE)+VLOOKUP(A45,'[3]Data 2009'!$A$3:$BO$79,COLUMN('[3]Data 2009'!AW71),FALSE)+VLOOKUP(A45,'[3]Data 2009'!$A$3:$BO$79,COLUMN('[3]Data 2009'!BK71),FALSE)</f>
        <v>30377</v>
      </c>
      <c r="J45" s="6">
        <f>VLOOKUP(A45,'[3]Data 2009'!$A$3:$BO$79,COLUMN('[3]Data 2009'!F71),FALSE)+VLOOKUP(A45,'[3]Data 2009'!$A$3:$BO$79,COLUMN('[3]Data 2009'!AR71),FALSE)+VLOOKUP(A45,'[3]Data 2009'!$A$3:$BO$79,COLUMN('[3]Data 2009'!AU71),FALSE)</f>
        <v>65064</v>
      </c>
      <c r="K45" s="6">
        <f>VLOOKUP(A45,'[3]Data 2009'!$A$3:$BO$79,COLUMN('[3]Data 2009'!G71),FALSE)+VLOOKUP(A45,'[3]Data 2009'!$A$3:$BO$79,COLUMN('[3]Data 2009'!AO71),FALSE)+VLOOKUP(A45,'[3]Data 2009'!$A$3:$BO$79,COLUMN('[3]Data 2009'!AV71),FALSE)+VLOOKUP(A45,'[3]Data 2009'!$A$3:$BO$79,COLUMN('[3]Data 2009'!BO71),FALSE)+VLOOKUP(A45,'[3]Data 2009'!$A$3:$BO$79,COLUMN('[3]Data 2009'!AP71),FALSE)</f>
        <v>185438</v>
      </c>
      <c r="L45" s="6">
        <f>VLOOKUP(A45,'[3]Data 2009'!$A$3:$BO$79,COLUMN('[3]Data 2009'!L71),FALSE)+VLOOKUP(A45,'[3]Data 2009'!$A$3:$BO$79,COLUMN('[3]Data 2009'!AB71),FALSE)+VLOOKUP(A45,'[3]Data 2009'!$A$3:$BO$79,COLUMN('[3]Data 2009'!AC71),FALSE)+VLOOKUP(A45,'[3]Data 2009'!$A$3:$BO$79,COLUMN('[3]Data 2009'!BM71),FALSE)+VLOOKUP(A45,'[3]Data 2009'!$A$3:$BO$79,COLUMN('[3]Data 2009'!K71),FALSE)</f>
        <v>30589</v>
      </c>
      <c r="M45" s="6">
        <f>VLOOKUP(A45,'[3]Data 2009'!$A$3:$BO$79,COLUMN('[3]Data 2009'!AG71),FALSE)+VLOOKUP(A45,'[3]Data 2009'!$A$3:$BO$79,COLUMN('[3]Data 2009'!AM71),FALSE)+VLOOKUP(A45,'[3]Data 2009'!$A$3:$BO$79,COLUMN('[3]Data 2009'!AN71),FALSE)+VLOOKUP(A45,'[3]Data 2009'!$A$3:$BO$79,COLUMN('[3]Data 2009'!AT71),FALSE)</f>
        <v>569049</v>
      </c>
      <c r="N45" s="6">
        <f>VLOOKUP(A45,'[3]Data 2009'!$A$3:$BO$79,COLUMN('[3]Data 2009'!O71),FALSE)+VLOOKUP(A45,'[3]Data 2009'!$A$3:$BO$79,COLUMN('[3]Data 2009'!AQ71),FALSE)</f>
        <v>6874</v>
      </c>
      <c r="O45" s="6">
        <f>VLOOKUP(A45,'[3]Data 2009'!$A$3:$BR$79,COLUMN('[3]Data 2009'!BR70),FALSE)</f>
        <v>140017</v>
      </c>
      <c r="P45" s="21">
        <f t="shared" si="13"/>
        <v>4372141</v>
      </c>
      <c r="R45" s="6">
        <f t="shared" si="14"/>
        <v>2271.727564102564</v>
      </c>
      <c r="S45" s="6">
        <f t="shared" si="15"/>
        <v>7600.8974358974356</v>
      </c>
      <c r="T45" s="6">
        <f t="shared" si="16"/>
        <v>592.71794871794873</v>
      </c>
      <c r="U45" s="6">
        <f t="shared" si="17"/>
        <v>592.71794871794873</v>
      </c>
      <c r="V45" s="6">
        <f t="shared" si="18"/>
        <v>165.53846153846155</v>
      </c>
      <c r="W45" s="6">
        <f t="shared" si="19"/>
        <v>97.362179487179489</v>
      </c>
      <c r="X45" s="6">
        <f t="shared" si="20"/>
        <v>208.53846153846155</v>
      </c>
      <c r="Y45" s="6">
        <f t="shared" si="21"/>
        <v>594.35256410256409</v>
      </c>
      <c r="Z45" s="6">
        <f t="shared" si="22"/>
        <v>98.041666666666671</v>
      </c>
      <c r="AA45" s="6">
        <f t="shared" si="23"/>
        <v>1823.875</v>
      </c>
      <c r="AB45" s="6">
        <f t="shared" si="24"/>
        <v>22.032051282051281</v>
      </c>
      <c r="AC45" s="6">
        <f t="shared" si="25"/>
        <v>448.77243589743591</v>
      </c>
    </row>
    <row r="46" spans="1:29">
      <c r="A46" s="18" t="s">
        <v>134</v>
      </c>
      <c r="B46" s="18">
        <v>3</v>
      </c>
      <c r="C46" s="22">
        <f>VLOOKUP(A46,[3]Enrollment!$B$3:$C$80,2,FALSE)</f>
        <v>234</v>
      </c>
      <c r="D46" s="6">
        <f>SUM(VLOOKUP(A46,'[3]Data 2009'!$A$3:$BO$79,5,FALSE)+VLOOKUP(A46,'[3]Data 2009'!$A$3:$BO$79,13,FALSE)+VLOOKUP(A46,'[3]Data 2009'!$A$3:$BO$79,COLUMN('[3]Data 2009'!$BC$2:$BC$79),FALSE)+VLOOKUP(A46,'[3]Data 2009'!$A$3:$BO$79,COLUMN('[3]Data 2009'!$BD$3),FALSE)+VLOOKUP(A46,'[3]Data 2009'!$A$3:$BO$79,COLUMN('[3]Data 2009'!$BE$3),FALSE)+VLOOKUP(A46,'[3]Data 2009'!$A$3:$BO$79,COLUMN('[3]Data 2009'!$BF$3),FALSE)+VLOOKUP(A46,'[3]Data 2009'!$A$3:$BO$79,COLUMN('[3]Data 2009'!$BN$3),FALSE))</f>
        <v>339201</v>
      </c>
      <c r="E46" s="6">
        <f>(VLOOKUP(A46,'[3]Data 2009'!$A$3:$BO$79,COLUMN('[3]Data 2009'!$D$1),FALSE)+VLOOKUP(A46,'[3]Data 2009'!$A$3:$BO$79,COLUMN('[3]Data 2009'!$I$3),FALSE)+VLOOKUP(A46,'[3]Data 2009'!$A$3:$BO$79,COLUMN('[3]Data 2009'!$T$3),FALSE)+VLOOKUP(A46,'[3]Data 2009'!$A$3:$BO$79,COLUMN('[3]Data 2009'!$AS$3),FALSE)+VLOOKUP(A46,'[3]Data 2009'!$A$3:$BO$79,COLUMN('[3]Data 2009'!$AY$3),FALSE)+VLOOKUP(A46,'[3]Data 2009'!$A$3:$BO$79,COLUMN('[3]Data 2009'!$BB$3),FALSE)+VLOOKUP(A46,'[3]Data 2009'!$A$3:$BO$79,COLUMN('[3]Data 2009'!$BG$3),FALSE))</f>
        <v>1660194</v>
      </c>
      <c r="F46" s="6">
        <f>VLOOKUP(A46,'[3]Data 2009'!$A$3:$BO$79,COLUMN('[3]Data 2009'!H74),FALSE)+VLOOKUP(A46,'[3]Data 2009'!$A$3:$BO$79,COLUMN('[3]Data 2009'!V74),FALSE)+VLOOKUP(A46,'[3]Data 2009'!$A$3:$BO$79,COLUMN('[3]Data 2009'!W74),FALSE)+VLOOKUP(A46,'[3]Data 2009'!$A$3:$BO$79,COLUMN('[3]Data 2009'!X74),FALSE)+VLOOKUP(A46,'[3]Data 2009'!$A$3:$BO$79,COLUMN('[3]Data 2009'!Y74),FALSE)+VLOOKUP(A46,'[3]Data 2009'!$A$3:$BO$79,COLUMN('[3]Data 2009'!AT74),FALSE)+VLOOKUP(A46,'[3]Data 2009'!$A$3:$BO$79,COLUMN('[3]Data 2009'!AX74),FALSE)+VLOOKUP(A46,'[3]Data 2009'!$A$3:$BO$79,COLUMN('[3]Data 2009'!AZ74),FALSE)+VLOOKUP(A46,'[3]Data 2009'!$A$3:$BO$79,COLUMN('[3]Data 2009'!BA74),FALSE)+VLOOKUP(A46,'[3]Data 2009'!$A$3:$BO$79,COLUMN('[3]Data 2009'!BJ74))</f>
        <v>30622</v>
      </c>
      <c r="G46" s="6">
        <f>VLOOKUP(A46,'[3]Data 2009'!$A$3:$BO$79,COLUMN('[3]Data 2009'!U107),FALSE)+VLOOKUP(A46,'[3]Data 2009'!$A$3:$BO$79,COLUMN('[3]Data 2009'!AH107),FALSE)+VLOOKUP(A46,'[3]Data 2009'!$A$3:$BO$79,COLUMN('[3]Data 2009'!AI107),FALSE)+VLOOKUP(A46,'[3]Data 2009'!$A$3:$BO$79,COLUMN('[3]Data 2009'!AJ107),FALSE)+VLOOKUP(A46,'[3]Data 2009'!$A$3:$BO$79,COLUMN('[3]Data 2009'!AK107),FALSE)+VLOOKUP(A46,'[3]Data 2009'!$A$3:$BO$79,COLUMN('[3]Data 2009'!AL107),FALSE)+VLOOKUP(A46,'[3]Data 2009'!$A$3:$BO$79,COLUMN('[3]Data 2009'!BH107),FALSE)+VLOOKUP(A46,'[3]Data 2009'!$A$3:$BO$79,COLUMN('[3]Data 2009'!BI107),FALSE)+VLOOKUP(A46,'[3]Data 2009'!$A$3:$BO$79,COLUMN('[3]Data 2009'!BL107),FALSE)</f>
        <v>29531</v>
      </c>
      <c r="H46" s="6">
        <f>VLOOKUP(A46,'[3]Data 2009'!$A$3:$BO$79,COLUMN('[3]Data 2009'!N107),FALSE)+VLOOKUP(A46,'[3]Data 2009'!$A$3:$BO$79,COLUMN('[3]Data 2009'!P107),FALSE)+VLOOKUP(A46,'[3]Data 2009'!$A$3:$BO$79,COLUMN('[3]Data 2009'!Q107),FALSE)</f>
        <v>80922</v>
      </c>
      <c r="I46" s="6">
        <f>VLOOKUP(A46,'[3]Data 2009'!$A$3:$BO$79,COLUMN('[3]Data 2009'!J74),FALSE)+VLOOKUP(A46,'[3]Data 2009'!$A$3:$BO$79,COLUMN('[3]Data 2009'!R74),FALSE)+VLOOKUP(A46,'[3]Data 2009'!$A$3:$BO$79,COLUMN('[3]Data 2009'!S74),FALSE)+VLOOKUP(A46,'[3]Data 2009'!$A$3:$BO$79,COLUMN('[3]Data 2009'!Z74),FALSE)+VLOOKUP(A46,'[3]Data 2009'!$A$3:$BO$79,COLUMN('[3]Data 2009'!AA74),FALSE)+VLOOKUP(A46,'[3]Data 2009'!$A$3:$BO$79,COLUMN('[3]Data 2009'!AD74),FALSE)+VLOOKUP(A46,'[3]Data 2009'!$A$3:$BO$79,COLUMN('[3]Data 2009'!AE74),FALSE)+VLOOKUP(A46,'[3]Data 2009'!$A$3:$BO$79,COLUMN('[3]Data 2009'!AF74),FALSE)+VLOOKUP(A46,'[3]Data 2009'!$A$3:$BO$79,COLUMN('[3]Data 2009'!AW74),FALSE)+VLOOKUP(A46,'[3]Data 2009'!$A$3:$BO$79,COLUMN('[3]Data 2009'!BK74),FALSE)</f>
        <v>55422</v>
      </c>
      <c r="J46" s="6">
        <f>VLOOKUP(A46,'[3]Data 2009'!$A$3:$BO$79,COLUMN('[3]Data 2009'!F74),FALSE)+VLOOKUP(A46,'[3]Data 2009'!$A$3:$BO$79,COLUMN('[3]Data 2009'!AR74),FALSE)+VLOOKUP(A46,'[3]Data 2009'!$A$3:$BO$79,COLUMN('[3]Data 2009'!AU74),FALSE)</f>
        <v>11220</v>
      </c>
      <c r="K46" s="6">
        <f>VLOOKUP(A46,'[3]Data 2009'!$A$3:$BO$79,COLUMN('[3]Data 2009'!G74),FALSE)+VLOOKUP(A46,'[3]Data 2009'!$A$3:$BO$79,COLUMN('[3]Data 2009'!AO74),FALSE)+VLOOKUP(A46,'[3]Data 2009'!$A$3:$BO$79,COLUMN('[3]Data 2009'!AV74),FALSE)+VLOOKUP(A46,'[3]Data 2009'!$A$3:$BO$79,COLUMN('[3]Data 2009'!BO74),FALSE)+VLOOKUP(A46,'[3]Data 2009'!$A$3:$BO$79,COLUMN('[3]Data 2009'!AP74),FALSE)</f>
        <v>27175</v>
      </c>
      <c r="L46" s="6">
        <f>VLOOKUP(A46,'[3]Data 2009'!$A$3:$BO$79,COLUMN('[3]Data 2009'!L74),FALSE)+VLOOKUP(A46,'[3]Data 2009'!$A$3:$BO$79,COLUMN('[3]Data 2009'!AB74),FALSE)+VLOOKUP(A46,'[3]Data 2009'!$A$3:$BO$79,COLUMN('[3]Data 2009'!AC74),FALSE)+VLOOKUP(A46,'[3]Data 2009'!$A$3:$BO$79,COLUMN('[3]Data 2009'!BM74),FALSE)+VLOOKUP(A46,'[3]Data 2009'!$A$3:$BO$79,COLUMN('[3]Data 2009'!K74),FALSE)</f>
        <v>22476</v>
      </c>
      <c r="M46" s="6">
        <f>VLOOKUP(A46,'[3]Data 2009'!$A$3:$BO$79,COLUMN('[3]Data 2009'!AG74),FALSE)+VLOOKUP(A46,'[3]Data 2009'!$A$3:$BO$79,COLUMN('[3]Data 2009'!AM74),FALSE)+VLOOKUP(A46,'[3]Data 2009'!$A$3:$BO$79,COLUMN('[3]Data 2009'!AN74),FALSE)+VLOOKUP(A46,'[3]Data 2009'!$A$3:$BO$79,COLUMN('[3]Data 2009'!AT74),FALSE)</f>
        <v>130041</v>
      </c>
      <c r="N46" s="6">
        <f>VLOOKUP(A46,'[3]Data 2009'!$A$3:$BO$79,COLUMN('[3]Data 2009'!O74),FALSE)+VLOOKUP(A46,'[3]Data 2009'!$A$3:$BO$79,COLUMN('[3]Data 2009'!AQ74),FALSE)</f>
        <v>2446</v>
      </c>
      <c r="O46" s="6">
        <f>VLOOKUP(A46,'[3]Data 2009'!$A$3:$BR$79,COLUMN('[3]Data 2009'!BR73),FALSE)</f>
        <v>98356</v>
      </c>
      <c r="P46" s="21">
        <f t="shared" si="13"/>
        <v>2487606</v>
      </c>
      <c r="R46" s="6">
        <f t="shared" si="14"/>
        <v>1449.5769230769231</v>
      </c>
      <c r="S46" s="6">
        <f t="shared" si="15"/>
        <v>7094.8461538461543</v>
      </c>
      <c r="T46" s="6">
        <f t="shared" si="16"/>
        <v>126.20085470085471</v>
      </c>
      <c r="U46" s="6">
        <f t="shared" si="17"/>
        <v>126.20085470085471</v>
      </c>
      <c r="V46" s="6">
        <f t="shared" si="18"/>
        <v>345.82051282051282</v>
      </c>
      <c r="W46" s="6">
        <f t="shared" si="19"/>
        <v>236.84615384615384</v>
      </c>
      <c r="X46" s="6">
        <f t="shared" si="20"/>
        <v>47.948717948717949</v>
      </c>
      <c r="Y46" s="6">
        <f t="shared" si="21"/>
        <v>116.13247863247864</v>
      </c>
      <c r="Z46" s="6">
        <f t="shared" si="22"/>
        <v>96.051282051282058</v>
      </c>
      <c r="AA46" s="6">
        <f t="shared" si="23"/>
        <v>555.73076923076928</v>
      </c>
      <c r="AB46" s="6">
        <f t="shared" si="24"/>
        <v>10.452991452991453</v>
      </c>
      <c r="AC46" s="6">
        <f t="shared" si="25"/>
        <v>420.32478632478632</v>
      </c>
    </row>
    <row r="47" spans="1:29">
      <c r="A47" s="18" t="s">
        <v>135</v>
      </c>
      <c r="B47" s="18">
        <v>1</v>
      </c>
      <c r="C47" s="22">
        <f>VLOOKUP(A47,[3]Enrollment!$B$3:$C$80,2,FALSE)</f>
        <v>146</v>
      </c>
      <c r="D47" s="6">
        <f>SUM(VLOOKUP(A47,'[3]Data 2009'!$A$3:$BO$79,5,FALSE)+VLOOKUP(A47,'[3]Data 2009'!$A$3:$BO$79,13,FALSE)+VLOOKUP(A47,'[3]Data 2009'!$A$3:$BO$79,COLUMN('[3]Data 2009'!$BC$2:$BC$79),FALSE)+VLOOKUP(A47,'[3]Data 2009'!$A$3:$BO$79,COLUMN('[3]Data 2009'!$BD$3),FALSE)+VLOOKUP(A47,'[3]Data 2009'!$A$3:$BO$79,COLUMN('[3]Data 2009'!$BE$3),FALSE)+VLOOKUP(A47,'[3]Data 2009'!$A$3:$BO$79,COLUMN('[3]Data 2009'!$BF$3),FALSE)+VLOOKUP(A47,'[3]Data 2009'!$A$3:$BO$79,COLUMN('[3]Data 2009'!$BN$3),FALSE))</f>
        <v>257069</v>
      </c>
      <c r="E47" s="6">
        <f>(VLOOKUP(A47,'[3]Data 2009'!$A$3:$BO$79,COLUMN('[3]Data 2009'!$D$1),FALSE)+VLOOKUP(A47,'[3]Data 2009'!$A$3:$BO$79,COLUMN('[3]Data 2009'!$I$3),FALSE)+VLOOKUP(A47,'[3]Data 2009'!$A$3:$BO$79,COLUMN('[3]Data 2009'!$T$3),FALSE)+VLOOKUP(A47,'[3]Data 2009'!$A$3:$BO$79,COLUMN('[3]Data 2009'!$AS$3),FALSE)+VLOOKUP(A47,'[3]Data 2009'!$A$3:$BO$79,COLUMN('[3]Data 2009'!$AY$3),FALSE)+VLOOKUP(A47,'[3]Data 2009'!$A$3:$BO$79,COLUMN('[3]Data 2009'!$BB$3),FALSE)+VLOOKUP(A47,'[3]Data 2009'!$A$3:$BO$79,COLUMN('[3]Data 2009'!$BG$3),FALSE))</f>
        <v>1328054</v>
      </c>
      <c r="F47" s="6">
        <f>VLOOKUP(A47,'[3]Data 2009'!$A$3:$BO$79,COLUMN('[3]Data 2009'!H75),FALSE)+VLOOKUP(A47,'[3]Data 2009'!$A$3:$BO$79,COLUMN('[3]Data 2009'!V75),FALSE)+VLOOKUP(A47,'[3]Data 2009'!$A$3:$BO$79,COLUMN('[3]Data 2009'!W75),FALSE)+VLOOKUP(A47,'[3]Data 2009'!$A$3:$BO$79,COLUMN('[3]Data 2009'!X75),FALSE)+VLOOKUP(A47,'[3]Data 2009'!$A$3:$BO$79,COLUMN('[3]Data 2009'!Y75),FALSE)+VLOOKUP(A47,'[3]Data 2009'!$A$3:$BO$79,COLUMN('[3]Data 2009'!AT75),FALSE)+VLOOKUP(A47,'[3]Data 2009'!$A$3:$BO$79,COLUMN('[3]Data 2009'!AX75),FALSE)+VLOOKUP(A47,'[3]Data 2009'!$A$3:$BO$79,COLUMN('[3]Data 2009'!AZ75),FALSE)+VLOOKUP(A47,'[3]Data 2009'!$A$3:$BO$79,COLUMN('[3]Data 2009'!BA75),FALSE)+VLOOKUP(A47,'[3]Data 2009'!$A$3:$BO$79,COLUMN('[3]Data 2009'!BJ75))</f>
        <v>5585</v>
      </c>
      <c r="G47" s="6">
        <f>VLOOKUP(A47,'[3]Data 2009'!$A$3:$BO$79,COLUMN('[3]Data 2009'!U108),FALSE)+VLOOKUP(A47,'[3]Data 2009'!$A$3:$BO$79,COLUMN('[3]Data 2009'!AH108),FALSE)+VLOOKUP(A47,'[3]Data 2009'!$A$3:$BO$79,COLUMN('[3]Data 2009'!AI108),FALSE)+VLOOKUP(A47,'[3]Data 2009'!$A$3:$BO$79,COLUMN('[3]Data 2009'!AJ108),FALSE)+VLOOKUP(A47,'[3]Data 2009'!$A$3:$BO$79,COLUMN('[3]Data 2009'!AK108),FALSE)+VLOOKUP(A47,'[3]Data 2009'!$A$3:$BO$79,COLUMN('[3]Data 2009'!AL108),FALSE)+VLOOKUP(A47,'[3]Data 2009'!$A$3:$BO$79,COLUMN('[3]Data 2009'!BH108),FALSE)+VLOOKUP(A47,'[3]Data 2009'!$A$3:$BO$79,COLUMN('[3]Data 2009'!BI108),FALSE)+VLOOKUP(A47,'[3]Data 2009'!$A$3:$BO$79,COLUMN('[3]Data 2009'!BL108),FALSE)</f>
        <v>150569</v>
      </c>
      <c r="H47" s="6">
        <f>VLOOKUP(A47,'[3]Data 2009'!$A$3:$BO$79,COLUMN('[3]Data 2009'!N108),FALSE)+VLOOKUP(A47,'[3]Data 2009'!$A$3:$BO$79,COLUMN('[3]Data 2009'!P108),FALSE)+VLOOKUP(A47,'[3]Data 2009'!$A$3:$BO$79,COLUMN('[3]Data 2009'!Q108),FALSE)</f>
        <v>28985</v>
      </c>
      <c r="I47" s="6">
        <f>VLOOKUP(A47,'[3]Data 2009'!$A$3:$BO$79,COLUMN('[3]Data 2009'!J75),FALSE)+VLOOKUP(A47,'[3]Data 2009'!$A$3:$BO$79,COLUMN('[3]Data 2009'!R75),FALSE)+VLOOKUP(A47,'[3]Data 2009'!$A$3:$BO$79,COLUMN('[3]Data 2009'!S75),FALSE)+VLOOKUP(A47,'[3]Data 2009'!$A$3:$BO$79,COLUMN('[3]Data 2009'!Z75),FALSE)+VLOOKUP(A47,'[3]Data 2009'!$A$3:$BO$79,COLUMN('[3]Data 2009'!AA75),FALSE)+VLOOKUP(A47,'[3]Data 2009'!$A$3:$BO$79,COLUMN('[3]Data 2009'!AD75),FALSE)+VLOOKUP(A47,'[3]Data 2009'!$A$3:$BO$79,COLUMN('[3]Data 2009'!AE75),FALSE)+VLOOKUP(A47,'[3]Data 2009'!$A$3:$BO$79,COLUMN('[3]Data 2009'!AF75),FALSE)+VLOOKUP(A47,'[3]Data 2009'!$A$3:$BO$79,COLUMN('[3]Data 2009'!AW75),FALSE)+VLOOKUP(A47,'[3]Data 2009'!$A$3:$BO$79,COLUMN('[3]Data 2009'!BK75),FALSE)</f>
        <v>40124</v>
      </c>
      <c r="J47" s="6">
        <f>VLOOKUP(A47,'[3]Data 2009'!$A$3:$BO$79,COLUMN('[3]Data 2009'!F75),FALSE)+VLOOKUP(A47,'[3]Data 2009'!$A$3:$BO$79,COLUMN('[3]Data 2009'!AR75),FALSE)+VLOOKUP(A47,'[3]Data 2009'!$A$3:$BO$79,COLUMN('[3]Data 2009'!AU75),FALSE)</f>
        <v>11579</v>
      </c>
      <c r="K47" s="6">
        <f>VLOOKUP(A47,'[3]Data 2009'!$A$3:$BO$79,COLUMN('[3]Data 2009'!G75),FALSE)+VLOOKUP(A47,'[3]Data 2009'!$A$3:$BO$79,COLUMN('[3]Data 2009'!AO75),FALSE)+VLOOKUP(A47,'[3]Data 2009'!$A$3:$BO$79,COLUMN('[3]Data 2009'!AV75),FALSE)+VLOOKUP(A47,'[3]Data 2009'!$A$3:$BO$79,COLUMN('[3]Data 2009'!BO75),FALSE)+VLOOKUP(A47,'[3]Data 2009'!$A$3:$BO$79,COLUMN('[3]Data 2009'!AP75),FALSE)</f>
        <v>115440</v>
      </c>
      <c r="L47" s="6">
        <f>VLOOKUP(A47,'[3]Data 2009'!$A$3:$BO$79,COLUMN('[3]Data 2009'!L75),FALSE)+VLOOKUP(A47,'[3]Data 2009'!$A$3:$BO$79,COLUMN('[3]Data 2009'!AB75),FALSE)+VLOOKUP(A47,'[3]Data 2009'!$A$3:$BO$79,COLUMN('[3]Data 2009'!AC75),FALSE)+VLOOKUP(A47,'[3]Data 2009'!$A$3:$BO$79,COLUMN('[3]Data 2009'!BM75),FALSE)+VLOOKUP(A47,'[3]Data 2009'!$A$3:$BO$79,COLUMN('[3]Data 2009'!K75),FALSE)</f>
        <v>11952</v>
      </c>
      <c r="M47" s="6">
        <f>VLOOKUP(A47,'[3]Data 2009'!$A$3:$BO$79,COLUMN('[3]Data 2009'!AG75),FALSE)+VLOOKUP(A47,'[3]Data 2009'!$A$3:$BO$79,COLUMN('[3]Data 2009'!AM75),FALSE)+VLOOKUP(A47,'[3]Data 2009'!$A$3:$BO$79,COLUMN('[3]Data 2009'!AN75),FALSE)+VLOOKUP(A47,'[3]Data 2009'!$A$3:$BO$79,COLUMN('[3]Data 2009'!AT75),FALSE)</f>
        <v>158420</v>
      </c>
      <c r="N47" s="6">
        <f>VLOOKUP(A47,'[3]Data 2009'!$A$3:$BO$79,COLUMN('[3]Data 2009'!O75),FALSE)+VLOOKUP(A47,'[3]Data 2009'!$A$3:$BO$79,COLUMN('[3]Data 2009'!AQ75),FALSE)</f>
        <v>4187</v>
      </c>
      <c r="O47" s="6">
        <f>VLOOKUP(A47,'[3]Data 2009'!$A$3:$BR$79,COLUMN('[3]Data 2009'!BR74),FALSE)</f>
        <v>17591</v>
      </c>
      <c r="P47" s="21">
        <f t="shared" si="13"/>
        <v>2129555</v>
      </c>
      <c r="R47" s="6">
        <f t="shared" si="14"/>
        <v>1760.7465753424658</v>
      </c>
      <c r="S47" s="6">
        <f t="shared" si="15"/>
        <v>9096.2602739726026</v>
      </c>
      <c r="T47" s="6">
        <f t="shared" si="16"/>
        <v>1031.2945205479452</v>
      </c>
      <c r="U47" s="6">
        <f t="shared" si="17"/>
        <v>1031.2945205479452</v>
      </c>
      <c r="V47" s="6">
        <f t="shared" si="18"/>
        <v>198.52739726027397</v>
      </c>
      <c r="W47" s="6">
        <f t="shared" si="19"/>
        <v>274.82191780821915</v>
      </c>
      <c r="X47" s="6">
        <f t="shared" si="20"/>
        <v>79.308219178082197</v>
      </c>
      <c r="Y47" s="6">
        <f t="shared" si="21"/>
        <v>790.68493150684935</v>
      </c>
      <c r="Z47" s="6">
        <f t="shared" si="22"/>
        <v>81.863013698630141</v>
      </c>
      <c r="AA47" s="6">
        <f t="shared" si="23"/>
        <v>1085.0684931506848</v>
      </c>
      <c r="AB47" s="6">
        <f t="shared" si="24"/>
        <v>28.67808219178082</v>
      </c>
      <c r="AC47" s="6">
        <f t="shared" si="25"/>
        <v>120.48630136986301</v>
      </c>
    </row>
    <row r="48" spans="1:29">
      <c r="A48" s="18" t="s">
        <v>136</v>
      </c>
      <c r="B48" s="18">
        <v>4</v>
      </c>
      <c r="C48" s="22">
        <f>VLOOKUP(A48,[3]Enrollment!$B$3:$C$80,2,FALSE)</f>
        <v>713</v>
      </c>
      <c r="D48" s="6">
        <f>SUM(VLOOKUP(A48,'[3]Data 2009'!$A$3:$BO$79,5,FALSE)+VLOOKUP(A48,'[3]Data 2009'!$A$3:$BO$79,13,FALSE)+VLOOKUP(A48,'[3]Data 2009'!$A$3:$BO$79,COLUMN('[3]Data 2009'!$BC$2:$BC$79),FALSE)+VLOOKUP(A48,'[3]Data 2009'!$A$3:$BO$79,COLUMN('[3]Data 2009'!$BD$3),FALSE)+VLOOKUP(A48,'[3]Data 2009'!$A$3:$BO$79,COLUMN('[3]Data 2009'!$BE$3),FALSE)+VLOOKUP(A48,'[3]Data 2009'!$A$3:$BO$79,COLUMN('[3]Data 2009'!$BF$3),FALSE)+VLOOKUP(A48,'[3]Data 2009'!$A$3:$BO$79,COLUMN('[3]Data 2009'!$BN$3),FALSE))</f>
        <v>897637</v>
      </c>
      <c r="E48" s="6">
        <f>(VLOOKUP(A48,'[3]Data 2009'!$A$3:$BO$79,COLUMN('[3]Data 2009'!$D$1),FALSE)+VLOOKUP(A48,'[3]Data 2009'!$A$3:$BO$79,COLUMN('[3]Data 2009'!$I$3),FALSE)+VLOOKUP(A48,'[3]Data 2009'!$A$3:$BO$79,COLUMN('[3]Data 2009'!$T$3),FALSE)+VLOOKUP(A48,'[3]Data 2009'!$A$3:$BO$79,COLUMN('[3]Data 2009'!$AS$3),FALSE)+VLOOKUP(A48,'[3]Data 2009'!$A$3:$BO$79,COLUMN('[3]Data 2009'!$AY$3),FALSE)+VLOOKUP(A48,'[3]Data 2009'!$A$3:$BO$79,COLUMN('[3]Data 2009'!$BB$3),FALSE)+VLOOKUP(A48,'[3]Data 2009'!$A$3:$BO$79,COLUMN('[3]Data 2009'!$BG$3),FALSE))</f>
        <v>7725172</v>
      </c>
      <c r="F48" s="6">
        <f>VLOOKUP(A48,'[3]Data 2009'!$A$3:$BO$79,COLUMN('[3]Data 2009'!H76),FALSE)+VLOOKUP(A48,'[3]Data 2009'!$A$3:$BO$79,COLUMN('[3]Data 2009'!V76),FALSE)+VLOOKUP(A48,'[3]Data 2009'!$A$3:$BO$79,COLUMN('[3]Data 2009'!W76),FALSE)+VLOOKUP(A48,'[3]Data 2009'!$A$3:$BO$79,COLUMN('[3]Data 2009'!X76),FALSE)+VLOOKUP(A48,'[3]Data 2009'!$A$3:$BO$79,COLUMN('[3]Data 2009'!Y76),FALSE)+VLOOKUP(A48,'[3]Data 2009'!$A$3:$BO$79,COLUMN('[3]Data 2009'!AT76),FALSE)+VLOOKUP(A48,'[3]Data 2009'!$A$3:$BO$79,COLUMN('[3]Data 2009'!AX76),FALSE)+VLOOKUP(A48,'[3]Data 2009'!$A$3:$BO$79,COLUMN('[3]Data 2009'!AZ76),FALSE)+VLOOKUP(A48,'[3]Data 2009'!$A$3:$BO$79,COLUMN('[3]Data 2009'!BA76),FALSE)+VLOOKUP(A48,'[3]Data 2009'!$A$3:$BO$79,COLUMN('[3]Data 2009'!BJ76))</f>
        <v>831596</v>
      </c>
      <c r="G48" s="6">
        <f>VLOOKUP(A48,'[3]Data 2009'!$A$3:$BO$79,COLUMN('[3]Data 2009'!U109),FALSE)+VLOOKUP(A48,'[3]Data 2009'!$A$3:$BO$79,COLUMN('[3]Data 2009'!AH109),FALSE)+VLOOKUP(A48,'[3]Data 2009'!$A$3:$BO$79,COLUMN('[3]Data 2009'!AI109),FALSE)+VLOOKUP(A48,'[3]Data 2009'!$A$3:$BO$79,COLUMN('[3]Data 2009'!AJ109),FALSE)+VLOOKUP(A48,'[3]Data 2009'!$A$3:$BO$79,COLUMN('[3]Data 2009'!AK109),FALSE)+VLOOKUP(A48,'[3]Data 2009'!$A$3:$BO$79,COLUMN('[3]Data 2009'!AL109),FALSE)+VLOOKUP(A48,'[3]Data 2009'!$A$3:$BO$79,COLUMN('[3]Data 2009'!BH109),FALSE)+VLOOKUP(A48,'[3]Data 2009'!$A$3:$BO$79,COLUMN('[3]Data 2009'!BI109),FALSE)+VLOOKUP(A48,'[3]Data 2009'!$A$3:$BO$79,COLUMN('[3]Data 2009'!BL109),FALSE)</f>
        <v>126237</v>
      </c>
      <c r="H48" s="6">
        <f>VLOOKUP(A48,'[3]Data 2009'!$A$3:$BO$79,COLUMN('[3]Data 2009'!N109),FALSE)+VLOOKUP(A48,'[3]Data 2009'!$A$3:$BO$79,COLUMN('[3]Data 2009'!P109),FALSE)+VLOOKUP(A48,'[3]Data 2009'!$A$3:$BO$79,COLUMN('[3]Data 2009'!Q109),FALSE)</f>
        <v>144630</v>
      </c>
      <c r="I48" s="6">
        <f>VLOOKUP(A48,'[3]Data 2009'!$A$3:$BO$79,COLUMN('[3]Data 2009'!J76),FALSE)+VLOOKUP(A48,'[3]Data 2009'!$A$3:$BO$79,COLUMN('[3]Data 2009'!R76),FALSE)+VLOOKUP(A48,'[3]Data 2009'!$A$3:$BO$79,COLUMN('[3]Data 2009'!S76),FALSE)+VLOOKUP(A48,'[3]Data 2009'!$A$3:$BO$79,COLUMN('[3]Data 2009'!Z76),FALSE)+VLOOKUP(A48,'[3]Data 2009'!$A$3:$BO$79,COLUMN('[3]Data 2009'!AA76),FALSE)+VLOOKUP(A48,'[3]Data 2009'!$A$3:$BO$79,COLUMN('[3]Data 2009'!AD76),FALSE)+VLOOKUP(A48,'[3]Data 2009'!$A$3:$BO$79,COLUMN('[3]Data 2009'!AE76),FALSE)+VLOOKUP(A48,'[3]Data 2009'!$A$3:$BO$79,COLUMN('[3]Data 2009'!AF76),FALSE)+VLOOKUP(A48,'[3]Data 2009'!$A$3:$BO$79,COLUMN('[3]Data 2009'!AW76),FALSE)+VLOOKUP(A48,'[3]Data 2009'!$A$3:$BO$79,COLUMN('[3]Data 2009'!BK76),FALSE)</f>
        <v>58532</v>
      </c>
      <c r="J48" s="6">
        <f>VLOOKUP(A48,'[3]Data 2009'!$A$3:$BO$79,COLUMN('[3]Data 2009'!F76),FALSE)+VLOOKUP(A48,'[3]Data 2009'!$A$3:$BO$79,COLUMN('[3]Data 2009'!AR76),FALSE)+VLOOKUP(A48,'[3]Data 2009'!$A$3:$BO$79,COLUMN('[3]Data 2009'!AU76),FALSE)</f>
        <v>45524</v>
      </c>
      <c r="K48" s="6">
        <f>VLOOKUP(A48,'[3]Data 2009'!$A$3:$BO$79,COLUMN('[3]Data 2009'!G76),FALSE)+VLOOKUP(A48,'[3]Data 2009'!$A$3:$BO$79,COLUMN('[3]Data 2009'!AO76),FALSE)+VLOOKUP(A48,'[3]Data 2009'!$A$3:$BO$79,COLUMN('[3]Data 2009'!AV76),FALSE)+VLOOKUP(A48,'[3]Data 2009'!$A$3:$BO$79,COLUMN('[3]Data 2009'!BO76),FALSE)+VLOOKUP(A48,'[3]Data 2009'!$A$3:$BO$79,COLUMN('[3]Data 2009'!AP76),FALSE)</f>
        <v>33784</v>
      </c>
      <c r="L48" s="6">
        <f>VLOOKUP(A48,'[3]Data 2009'!$A$3:$BO$79,COLUMN('[3]Data 2009'!L76),FALSE)+VLOOKUP(A48,'[3]Data 2009'!$A$3:$BO$79,COLUMN('[3]Data 2009'!AB76),FALSE)+VLOOKUP(A48,'[3]Data 2009'!$A$3:$BO$79,COLUMN('[3]Data 2009'!AC76),FALSE)+VLOOKUP(A48,'[3]Data 2009'!$A$3:$BO$79,COLUMN('[3]Data 2009'!BM76),FALSE)+VLOOKUP(A48,'[3]Data 2009'!$A$3:$BO$79,COLUMN('[3]Data 2009'!K76),FALSE)</f>
        <v>70955</v>
      </c>
      <c r="M48" s="6">
        <f>VLOOKUP(A48,'[3]Data 2009'!$A$3:$BO$79,COLUMN('[3]Data 2009'!AG76),FALSE)+VLOOKUP(A48,'[3]Data 2009'!$A$3:$BO$79,COLUMN('[3]Data 2009'!AM76),FALSE)+VLOOKUP(A48,'[3]Data 2009'!$A$3:$BO$79,COLUMN('[3]Data 2009'!AN76),FALSE)+VLOOKUP(A48,'[3]Data 2009'!$A$3:$BO$79,COLUMN('[3]Data 2009'!AT76),FALSE)</f>
        <v>258642</v>
      </c>
      <c r="N48" s="6">
        <f>VLOOKUP(A48,'[3]Data 2009'!$A$3:$BO$79,COLUMN('[3]Data 2009'!O76),FALSE)+VLOOKUP(A48,'[3]Data 2009'!$A$3:$BO$79,COLUMN('[3]Data 2009'!AQ76),FALSE)</f>
        <v>36250</v>
      </c>
      <c r="O48" s="6">
        <f>VLOOKUP(A48,'[3]Data 2009'!$A$3:$BR$79,COLUMN('[3]Data 2009'!BR75),FALSE)</f>
        <v>210818</v>
      </c>
      <c r="P48" s="21">
        <f t="shared" si="13"/>
        <v>10439777</v>
      </c>
      <c r="R48" s="6">
        <f t="shared" si="14"/>
        <v>1258.9579242636746</v>
      </c>
      <c r="S48" s="6">
        <f t="shared" si="15"/>
        <v>10834.743338008415</v>
      </c>
      <c r="T48" s="6">
        <f t="shared" si="16"/>
        <v>177.05049088359047</v>
      </c>
      <c r="U48" s="6">
        <f t="shared" si="17"/>
        <v>177.05049088359047</v>
      </c>
      <c r="V48" s="6">
        <f t="shared" si="18"/>
        <v>202.84712482468444</v>
      </c>
      <c r="W48" s="6">
        <f t="shared" si="19"/>
        <v>82.092566619915843</v>
      </c>
      <c r="X48" s="6">
        <f t="shared" si="20"/>
        <v>63.848527349228611</v>
      </c>
      <c r="Y48" s="6">
        <f t="shared" si="21"/>
        <v>47.38288920056101</v>
      </c>
      <c r="Z48" s="6">
        <f t="shared" si="22"/>
        <v>99.516129032258064</v>
      </c>
      <c r="AA48" s="6">
        <f t="shared" si="23"/>
        <v>362.75175315568021</v>
      </c>
      <c r="AB48" s="6">
        <f t="shared" si="24"/>
        <v>50.841514726507711</v>
      </c>
      <c r="AC48" s="6">
        <f t="shared" si="25"/>
        <v>295.67741935483872</v>
      </c>
    </row>
    <row r="49" spans="1:30">
      <c r="A49" s="18" t="s">
        <v>137</v>
      </c>
      <c r="B49" s="18">
        <v>1</v>
      </c>
      <c r="C49" s="22">
        <f>VLOOKUP(A49,[3]Enrollment!$B$3:$C$80,2,FALSE)</f>
        <v>92</v>
      </c>
      <c r="D49" s="6">
        <f>SUM(VLOOKUP(A49,'[3]Data 2009'!$A$3:$BO$79,5,FALSE)+VLOOKUP(A49,'[3]Data 2009'!$A$3:$BO$79,13,FALSE)+VLOOKUP(A49,'[3]Data 2009'!$A$3:$BO$79,COLUMN('[3]Data 2009'!$BC$2:$BC$79),FALSE)+VLOOKUP(A49,'[3]Data 2009'!$A$3:$BO$79,COLUMN('[3]Data 2009'!$BD$3),FALSE)+VLOOKUP(A49,'[3]Data 2009'!$A$3:$BO$79,COLUMN('[3]Data 2009'!$BE$3),FALSE)+VLOOKUP(A49,'[3]Data 2009'!$A$3:$BO$79,COLUMN('[3]Data 2009'!$BF$3),FALSE)+VLOOKUP(A49,'[3]Data 2009'!$A$3:$BO$79,COLUMN('[3]Data 2009'!$BN$3),FALSE))</f>
        <v>280849</v>
      </c>
      <c r="E49" s="6">
        <f>(VLOOKUP(A49,'[3]Data 2009'!$A$3:$BO$79,COLUMN('[3]Data 2009'!$D$1),FALSE)+VLOOKUP(A49,'[3]Data 2009'!$A$3:$BO$79,COLUMN('[3]Data 2009'!$I$3),FALSE)+VLOOKUP(A49,'[3]Data 2009'!$A$3:$BO$79,COLUMN('[3]Data 2009'!$T$3),FALSE)+VLOOKUP(A49,'[3]Data 2009'!$A$3:$BO$79,COLUMN('[3]Data 2009'!$AS$3),FALSE)+VLOOKUP(A49,'[3]Data 2009'!$A$3:$BO$79,COLUMN('[3]Data 2009'!$AY$3),FALSE)+VLOOKUP(A49,'[3]Data 2009'!$A$3:$BO$79,COLUMN('[3]Data 2009'!$BB$3),FALSE)+VLOOKUP(A49,'[3]Data 2009'!$A$3:$BO$79,COLUMN('[3]Data 2009'!$BG$3),FALSE))</f>
        <v>835169</v>
      </c>
      <c r="F49" s="6">
        <f>VLOOKUP(A49,'[3]Data 2009'!$A$3:$BO$79,COLUMN('[3]Data 2009'!H77),FALSE)+VLOOKUP(A49,'[3]Data 2009'!$A$3:$BO$79,COLUMN('[3]Data 2009'!V77),FALSE)+VLOOKUP(A49,'[3]Data 2009'!$A$3:$BO$79,COLUMN('[3]Data 2009'!W77),FALSE)+VLOOKUP(A49,'[3]Data 2009'!$A$3:$BO$79,COLUMN('[3]Data 2009'!X77),FALSE)+VLOOKUP(A49,'[3]Data 2009'!$A$3:$BO$79,COLUMN('[3]Data 2009'!Y77),FALSE)+VLOOKUP(A49,'[3]Data 2009'!$A$3:$BO$79,COLUMN('[3]Data 2009'!AT77),FALSE)+VLOOKUP(A49,'[3]Data 2009'!$A$3:$BO$79,COLUMN('[3]Data 2009'!AX77),FALSE)+VLOOKUP(A49,'[3]Data 2009'!$A$3:$BO$79,COLUMN('[3]Data 2009'!AZ77),FALSE)+VLOOKUP(A49,'[3]Data 2009'!$A$3:$BO$79,COLUMN('[3]Data 2009'!BA77),FALSE)+VLOOKUP(A49,'[3]Data 2009'!$A$3:$BO$79,COLUMN('[3]Data 2009'!BJ77))</f>
        <v>12484</v>
      </c>
      <c r="G49" s="6">
        <f>VLOOKUP(A49,'[3]Data 2009'!$A$3:$BO$79,COLUMN('[3]Data 2009'!U110),FALSE)+VLOOKUP(A49,'[3]Data 2009'!$A$3:$BO$79,COLUMN('[3]Data 2009'!AH110),FALSE)+VLOOKUP(A49,'[3]Data 2009'!$A$3:$BO$79,COLUMN('[3]Data 2009'!AI110),FALSE)+VLOOKUP(A49,'[3]Data 2009'!$A$3:$BO$79,COLUMN('[3]Data 2009'!AJ110),FALSE)+VLOOKUP(A49,'[3]Data 2009'!$A$3:$BO$79,COLUMN('[3]Data 2009'!AK110),FALSE)+VLOOKUP(A49,'[3]Data 2009'!$A$3:$BO$79,COLUMN('[3]Data 2009'!AL110),FALSE)+VLOOKUP(A49,'[3]Data 2009'!$A$3:$BO$79,COLUMN('[3]Data 2009'!BH110),FALSE)+VLOOKUP(A49,'[3]Data 2009'!$A$3:$BO$79,COLUMN('[3]Data 2009'!BI110),FALSE)+VLOOKUP(A49,'[3]Data 2009'!$A$3:$BO$79,COLUMN('[3]Data 2009'!BL110),FALSE)</f>
        <v>360106</v>
      </c>
      <c r="H49" s="6">
        <f>VLOOKUP(A49,'[3]Data 2009'!$A$3:$BO$79,COLUMN('[3]Data 2009'!N110),FALSE)+VLOOKUP(A49,'[3]Data 2009'!$A$3:$BO$79,COLUMN('[3]Data 2009'!P110),FALSE)+VLOOKUP(A49,'[3]Data 2009'!$A$3:$BO$79,COLUMN('[3]Data 2009'!Q110),FALSE)</f>
        <v>28017</v>
      </c>
      <c r="I49" s="6">
        <f>VLOOKUP(A49,'[3]Data 2009'!$A$3:$BO$79,COLUMN('[3]Data 2009'!J77),FALSE)+VLOOKUP(A49,'[3]Data 2009'!$A$3:$BO$79,COLUMN('[3]Data 2009'!R77),FALSE)+VLOOKUP(A49,'[3]Data 2009'!$A$3:$BO$79,COLUMN('[3]Data 2009'!S77),FALSE)+VLOOKUP(A49,'[3]Data 2009'!$A$3:$BO$79,COLUMN('[3]Data 2009'!Z77),FALSE)+VLOOKUP(A49,'[3]Data 2009'!$A$3:$BO$79,COLUMN('[3]Data 2009'!AA77),FALSE)+VLOOKUP(A49,'[3]Data 2009'!$A$3:$BO$79,COLUMN('[3]Data 2009'!AD77),FALSE)+VLOOKUP(A49,'[3]Data 2009'!$A$3:$BO$79,COLUMN('[3]Data 2009'!AE77),FALSE)+VLOOKUP(A49,'[3]Data 2009'!$A$3:$BO$79,COLUMN('[3]Data 2009'!AF77),FALSE)+VLOOKUP(A49,'[3]Data 2009'!$A$3:$BO$79,COLUMN('[3]Data 2009'!AW77),FALSE)+VLOOKUP(A49,'[3]Data 2009'!$A$3:$BO$79,COLUMN('[3]Data 2009'!BK77),FALSE)</f>
        <v>35615</v>
      </c>
      <c r="J49" s="6">
        <f>VLOOKUP(A49,'[3]Data 2009'!$A$3:$BO$79,COLUMN('[3]Data 2009'!F77),FALSE)+VLOOKUP(A49,'[3]Data 2009'!$A$3:$BO$79,COLUMN('[3]Data 2009'!AR77),FALSE)+VLOOKUP(A49,'[3]Data 2009'!$A$3:$BO$79,COLUMN('[3]Data 2009'!AU77),FALSE)</f>
        <v>17775</v>
      </c>
      <c r="K49" s="6">
        <f>VLOOKUP(A49,'[3]Data 2009'!$A$3:$BO$79,COLUMN('[3]Data 2009'!G77),FALSE)+VLOOKUP(A49,'[3]Data 2009'!$A$3:$BO$79,COLUMN('[3]Data 2009'!AO77),FALSE)+VLOOKUP(A49,'[3]Data 2009'!$A$3:$BO$79,COLUMN('[3]Data 2009'!AV77),FALSE)+VLOOKUP(A49,'[3]Data 2009'!$A$3:$BO$79,COLUMN('[3]Data 2009'!BO77),FALSE)+VLOOKUP(A49,'[3]Data 2009'!$A$3:$BO$79,COLUMN('[3]Data 2009'!AP77),FALSE)</f>
        <v>53632</v>
      </c>
      <c r="L49" s="6">
        <f>VLOOKUP(A49,'[3]Data 2009'!$A$3:$BO$79,COLUMN('[3]Data 2009'!L77),FALSE)+VLOOKUP(A49,'[3]Data 2009'!$A$3:$BO$79,COLUMN('[3]Data 2009'!AB77),FALSE)+VLOOKUP(A49,'[3]Data 2009'!$A$3:$BO$79,COLUMN('[3]Data 2009'!AC77),FALSE)+VLOOKUP(A49,'[3]Data 2009'!$A$3:$BO$79,COLUMN('[3]Data 2009'!BM77),FALSE)+VLOOKUP(A49,'[3]Data 2009'!$A$3:$BO$79,COLUMN('[3]Data 2009'!K77),FALSE)</f>
        <v>6654</v>
      </c>
      <c r="M49" s="6">
        <f>VLOOKUP(A49,'[3]Data 2009'!$A$3:$BO$79,COLUMN('[3]Data 2009'!AG77),FALSE)+VLOOKUP(A49,'[3]Data 2009'!$A$3:$BO$79,COLUMN('[3]Data 2009'!AM77),FALSE)+VLOOKUP(A49,'[3]Data 2009'!$A$3:$BO$79,COLUMN('[3]Data 2009'!AN77),FALSE)+VLOOKUP(A49,'[3]Data 2009'!$A$3:$BO$79,COLUMN('[3]Data 2009'!AT77),FALSE)</f>
        <v>0</v>
      </c>
      <c r="N49" s="6">
        <f>VLOOKUP(A49,'[3]Data 2009'!$A$3:$BO$79,COLUMN('[3]Data 2009'!O77),FALSE)+VLOOKUP(A49,'[3]Data 2009'!$A$3:$BO$79,COLUMN('[3]Data 2009'!AQ77),FALSE)</f>
        <v>11287</v>
      </c>
      <c r="O49" s="6">
        <f>VLOOKUP(A49,'[3]Data 2009'!$A$3:$BR$79,COLUMN('[3]Data 2009'!BR76),FALSE)</f>
        <v>1653</v>
      </c>
      <c r="P49" s="21">
        <f t="shared" si="13"/>
        <v>1643241</v>
      </c>
      <c r="R49" s="6">
        <f t="shared" si="14"/>
        <v>3052.7065217391305</v>
      </c>
      <c r="S49" s="6">
        <f t="shared" si="15"/>
        <v>9077.923913043478</v>
      </c>
      <c r="T49" s="6">
        <f t="shared" si="16"/>
        <v>3914.195652173913</v>
      </c>
      <c r="U49" s="6">
        <f t="shared" si="17"/>
        <v>3914.195652173913</v>
      </c>
      <c r="V49" s="6">
        <f t="shared" si="18"/>
        <v>304.53260869565219</v>
      </c>
      <c r="W49" s="6">
        <f t="shared" si="19"/>
        <v>387.11956521739131</v>
      </c>
      <c r="X49" s="6">
        <f t="shared" si="20"/>
        <v>193.20652173913044</v>
      </c>
      <c r="Y49" s="6">
        <f t="shared" si="21"/>
        <v>582.95652173913038</v>
      </c>
      <c r="Z49" s="6">
        <f t="shared" si="22"/>
        <v>72.326086956521735</v>
      </c>
      <c r="AA49" s="6">
        <f t="shared" si="23"/>
        <v>0</v>
      </c>
      <c r="AB49" s="6">
        <f t="shared" si="24"/>
        <v>122.68478260869566</v>
      </c>
      <c r="AC49" s="6">
        <f t="shared" si="25"/>
        <v>17.967391304347824</v>
      </c>
    </row>
    <row r="50" spans="1:30">
      <c r="A50" s="18" t="s">
        <v>138</v>
      </c>
      <c r="B50" s="18">
        <v>5</v>
      </c>
      <c r="C50" s="22">
        <f>VLOOKUP(A50,[3]Enrollment!$B$3:$C$80,2,FALSE)</f>
        <v>636</v>
      </c>
      <c r="D50" s="6">
        <f>SUM(VLOOKUP(A50,'[3]Data 2009'!$A$3:$BO$79,5,FALSE)+VLOOKUP(A50,'[3]Data 2009'!$A$3:$BO$79,13,FALSE)+VLOOKUP(A50,'[3]Data 2009'!$A$3:$BO$79,COLUMN('[3]Data 2009'!$BC$2:$BC$79),FALSE)+VLOOKUP(A50,'[3]Data 2009'!$A$3:$BO$79,COLUMN('[3]Data 2009'!$BD$3),FALSE)+VLOOKUP(A50,'[3]Data 2009'!$A$3:$BO$79,COLUMN('[3]Data 2009'!$BE$3),FALSE)+VLOOKUP(A50,'[3]Data 2009'!$A$3:$BO$79,COLUMN('[3]Data 2009'!$BF$3),FALSE)+VLOOKUP(A50,'[3]Data 2009'!$A$3:$BO$79,COLUMN('[3]Data 2009'!$BN$3),FALSE))</f>
        <v>777146</v>
      </c>
      <c r="E50" s="6">
        <f>(VLOOKUP(A50,'[3]Data 2009'!$A$3:$BO$79,COLUMN('[3]Data 2009'!$D$1),FALSE)+VLOOKUP(A50,'[3]Data 2009'!$A$3:$BO$79,COLUMN('[3]Data 2009'!$I$3),FALSE)+VLOOKUP(A50,'[3]Data 2009'!$A$3:$BO$79,COLUMN('[3]Data 2009'!$T$3),FALSE)+VLOOKUP(A50,'[3]Data 2009'!$A$3:$BO$79,COLUMN('[3]Data 2009'!$AS$3),FALSE)+VLOOKUP(A50,'[3]Data 2009'!$A$3:$BO$79,COLUMN('[3]Data 2009'!$AY$3),FALSE)+VLOOKUP(A50,'[3]Data 2009'!$A$3:$BO$79,COLUMN('[3]Data 2009'!$BB$3),FALSE)+VLOOKUP(A50,'[3]Data 2009'!$A$3:$BO$79,COLUMN('[3]Data 2009'!$BG$3),FALSE))</f>
        <v>7131102</v>
      </c>
      <c r="F50" s="6">
        <f>VLOOKUP(A50,'[3]Data 2009'!$A$3:$BO$79,COLUMN('[3]Data 2009'!H78),FALSE)+VLOOKUP(A50,'[3]Data 2009'!$A$3:$BO$79,COLUMN('[3]Data 2009'!V78),FALSE)+VLOOKUP(A50,'[3]Data 2009'!$A$3:$BO$79,COLUMN('[3]Data 2009'!W78),FALSE)+VLOOKUP(A50,'[3]Data 2009'!$A$3:$BO$79,COLUMN('[3]Data 2009'!X78),FALSE)+VLOOKUP(A50,'[3]Data 2009'!$A$3:$BO$79,COLUMN('[3]Data 2009'!Y78),FALSE)+VLOOKUP(A50,'[3]Data 2009'!$A$3:$BO$79,COLUMN('[3]Data 2009'!AT78),FALSE)+VLOOKUP(A50,'[3]Data 2009'!$A$3:$BO$79,COLUMN('[3]Data 2009'!AX78),FALSE)+VLOOKUP(A50,'[3]Data 2009'!$A$3:$BO$79,COLUMN('[3]Data 2009'!AZ78),FALSE)+VLOOKUP(A50,'[3]Data 2009'!$A$3:$BO$79,COLUMN('[3]Data 2009'!BA78),FALSE)+VLOOKUP(A50,'[3]Data 2009'!$A$3:$BO$79,COLUMN('[3]Data 2009'!BJ78))</f>
        <v>345133</v>
      </c>
      <c r="G50" s="6">
        <f>VLOOKUP(A50,'[3]Data 2009'!$A$3:$BO$79,COLUMN('[3]Data 2009'!U111),FALSE)+VLOOKUP(A50,'[3]Data 2009'!$A$3:$BO$79,COLUMN('[3]Data 2009'!AH111),FALSE)+VLOOKUP(A50,'[3]Data 2009'!$A$3:$BO$79,COLUMN('[3]Data 2009'!AI111),FALSE)+VLOOKUP(A50,'[3]Data 2009'!$A$3:$BO$79,COLUMN('[3]Data 2009'!AJ111),FALSE)+VLOOKUP(A50,'[3]Data 2009'!$A$3:$BO$79,COLUMN('[3]Data 2009'!AK111),FALSE)+VLOOKUP(A50,'[3]Data 2009'!$A$3:$BO$79,COLUMN('[3]Data 2009'!AL111),FALSE)+VLOOKUP(A50,'[3]Data 2009'!$A$3:$BO$79,COLUMN('[3]Data 2009'!BH111),FALSE)+VLOOKUP(A50,'[3]Data 2009'!$A$3:$BO$79,COLUMN('[3]Data 2009'!BI111),FALSE)+VLOOKUP(A50,'[3]Data 2009'!$A$3:$BO$79,COLUMN('[3]Data 2009'!BL111),FALSE)</f>
        <v>223055</v>
      </c>
      <c r="H50" s="6">
        <f>VLOOKUP(A50,'[3]Data 2009'!$A$3:$BO$79,COLUMN('[3]Data 2009'!N111),FALSE)+VLOOKUP(A50,'[3]Data 2009'!$A$3:$BO$79,COLUMN('[3]Data 2009'!P111),FALSE)+VLOOKUP(A50,'[3]Data 2009'!$A$3:$BO$79,COLUMN('[3]Data 2009'!Q111),FALSE)</f>
        <v>78767</v>
      </c>
      <c r="I50" s="6">
        <f>VLOOKUP(A50,'[3]Data 2009'!$A$3:$BO$79,COLUMN('[3]Data 2009'!J78),FALSE)+VLOOKUP(A50,'[3]Data 2009'!$A$3:$BO$79,COLUMN('[3]Data 2009'!R78),FALSE)+VLOOKUP(A50,'[3]Data 2009'!$A$3:$BO$79,COLUMN('[3]Data 2009'!S78),FALSE)+VLOOKUP(A50,'[3]Data 2009'!$A$3:$BO$79,COLUMN('[3]Data 2009'!Z78),FALSE)+VLOOKUP(A50,'[3]Data 2009'!$A$3:$BO$79,COLUMN('[3]Data 2009'!AA78),FALSE)+VLOOKUP(A50,'[3]Data 2009'!$A$3:$BO$79,COLUMN('[3]Data 2009'!AD78),FALSE)+VLOOKUP(A50,'[3]Data 2009'!$A$3:$BO$79,COLUMN('[3]Data 2009'!AE78),FALSE)+VLOOKUP(A50,'[3]Data 2009'!$A$3:$BO$79,COLUMN('[3]Data 2009'!AF78),FALSE)+VLOOKUP(A50,'[3]Data 2009'!$A$3:$BO$79,COLUMN('[3]Data 2009'!AW78),FALSE)+VLOOKUP(A50,'[3]Data 2009'!$A$3:$BO$79,COLUMN('[3]Data 2009'!BK78),FALSE)</f>
        <v>291453</v>
      </c>
      <c r="J50" s="6">
        <f>VLOOKUP(A50,'[3]Data 2009'!$A$3:$BO$79,COLUMN('[3]Data 2009'!F78),FALSE)+VLOOKUP(A50,'[3]Data 2009'!$A$3:$BO$79,COLUMN('[3]Data 2009'!AR78),FALSE)+VLOOKUP(A50,'[3]Data 2009'!$A$3:$BO$79,COLUMN('[3]Data 2009'!AU78),FALSE)</f>
        <v>227418</v>
      </c>
      <c r="K50" s="6">
        <f>VLOOKUP(A50,'[3]Data 2009'!$A$3:$BO$79,COLUMN('[3]Data 2009'!G78),FALSE)+VLOOKUP(A50,'[3]Data 2009'!$A$3:$BO$79,COLUMN('[3]Data 2009'!AO78),FALSE)+VLOOKUP(A50,'[3]Data 2009'!$A$3:$BO$79,COLUMN('[3]Data 2009'!AV78),FALSE)+VLOOKUP(A50,'[3]Data 2009'!$A$3:$BO$79,COLUMN('[3]Data 2009'!BO78),FALSE)+VLOOKUP(A50,'[3]Data 2009'!$A$3:$BO$79,COLUMN('[3]Data 2009'!AP78),FALSE)</f>
        <v>0</v>
      </c>
      <c r="L50" s="6">
        <f>VLOOKUP(A50,'[3]Data 2009'!$A$3:$BO$79,COLUMN('[3]Data 2009'!L78),FALSE)+VLOOKUP(A50,'[3]Data 2009'!$A$3:$BO$79,COLUMN('[3]Data 2009'!AB78),FALSE)+VLOOKUP(A50,'[3]Data 2009'!$A$3:$BO$79,COLUMN('[3]Data 2009'!AC78),FALSE)+VLOOKUP(A50,'[3]Data 2009'!$A$3:$BO$79,COLUMN('[3]Data 2009'!BM78),FALSE)+VLOOKUP(A50,'[3]Data 2009'!$A$3:$BO$79,COLUMN('[3]Data 2009'!K78),FALSE)</f>
        <v>123951</v>
      </c>
      <c r="M50" s="6">
        <f>VLOOKUP(A50,'[3]Data 2009'!$A$3:$BO$79,COLUMN('[3]Data 2009'!AG78),FALSE)+VLOOKUP(A50,'[3]Data 2009'!$A$3:$BO$79,COLUMN('[3]Data 2009'!AM78),FALSE)+VLOOKUP(A50,'[3]Data 2009'!$A$3:$BO$79,COLUMN('[3]Data 2009'!AN78),FALSE)+VLOOKUP(A50,'[3]Data 2009'!$A$3:$BO$79,COLUMN('[3]Data 2009'!AT78),FALSE)</f>
        <v>570206</v>
      </c>
      <c r="N50" s="6">
        <f>VLOOKUP(A50,'[3]Data 2009'!$A$3:$BO$79,COLUMN('[3]Data 2009'!O78),FALSE)+VLOOKUP(A50,'[3]Data 2009'!$A$3:$BO$79,COLUMN('[3]Data 2009'!AQ78),FALSE)</f>
        <v>39684</v>
      </c>
      <c r="O50" s="6">
        <f>VLOOKUP(A50,'[3]Data 2009'!$A$3:$BR$79,COLUMN('[3]Data 2009'!BR77),FALSE)</f>
        <v>176425</v>
      </c>
      <c r="P50" s="21">
        <f t="shared" si="13"/>
        <v>9984340</v>
      </c>
      <c r="R50" s="6">
        <f t="shared" si="14"/>
        <v>1221.9276729559749</v>
      </c>
      <c r="S50" s="6">
        <f t="shared" si="15"/>
        <v>11212.424528301886</v>
      </c>
      <c r="T50" s="6">
        <f t="shared" si="16"/>
        <v>350.71540880503147</v>
      </c>
      <c r="U50" s="6">
        <f t="shared" si="17"/>
        <v>350.71540880503147</v>
      </c>
      <c r="V50" s="6">
        <f t="shared" si="18"/>
        <v>123.84748427672956</v>
      </c>
      <c r="W50" s="6">
        <f t="shared" si="19"/>
        <v>458.25943396226415</v>
      </c>
      <c r="X50" s="6">
        <f t="shared" si="20"/>
        <v>357.57547169811323</v>
      </c>
      <c r="Y50" s="6">
        <f t="shared" si="21"/>
        <v>0</v>
      </c>
      <c r="Z50" s="6">
        <f t="shared" si="22"/>
        <v>194.89150943396226</v>
      </c>
      <c r="AA50" s="6">
        <f t="shared" si="23"/>
        <v>896.55031446540886</v>
      </c>
      <c r="AB50" s="6">
        <f t="shared" si="24"/>
        <v>62.39622641509434</v>
      </c>
      <c r="AC50" s="6">
        <f t="shared" si="25"/>
        <v>277.39779874213838</v>
      </c>
    </row>
    <row r="51" spans="1:30">
      <c r="A51" s="18" t="s">
        <v>139</v>
      </c>
      <c r="B51" s="18">
        <v>4</v>
      </c>
      <c r="C51" s="22">
        <f>VLOOKUP(A51,[3]Enrollment!$B$3:$C$80,2,FALSE)</f>
        <v>246</v>
      </c>
      <c r="D51" s="6">
        <f>SUM(VLOOKUP(A51,'[3]Data 2009'!$A$3:$BO$79,5,FALSE)+VLOOKUP(A51,'[3]Data 2009'!$A$3:$BO$79,13,FALSE)+VLOOKUP(A51,'[3]Data 2009'!$A$3:$BO$79,COLUMN('[3]Data 2009'!$BC$2:$BC$79),FALSE)+VLOOKUP(A51,'[3]Data 2009'!$A$3:$BO$79,COLUMN('[3]Data 2009'!$BD$3),FALSE)+VLOOKUP(A51,'[3]Data 2009'!$A$3:$BO$79,COLUMN('[3]Data 2009'!$BE$3),FALSE)+VLOOKUP(A51,'[3]Data 2009'!$A$3:$BO$79,COLUMN('[3]Data 2009'!$BF$3),FALSE)+VLOOKUP(A51,'[3]Data 2009'!$A$3:$BO$79,COLUMN('[3]Data 2009'!$BN$3),FALSE))</f>
        <v>332753</v>
      </c>
      <c r="E51" s="6">
        <f>(VLOOKUP(A51,'[3]Data 2009'!$A$3:$BO$79,COLUMN('[3]Data 2009'!$D$1),FALSE)+VLOOKUP(A51,'[3]Data 2009'!$A$3:$BO$79,COLUMN('[3]Data 2009'!$I$3),FALSE)+VLOOKUP(A51,'[3]Data 2009'!$A$3:$BO$79,COLUMN('[3]Data 2009'!$T$3),FALSE)+VLOOKUP(A51,'[3]Data 2009'!$A$3:$BO$79,COLUMN('[3]Data 2009'!$AS$3),FALSE)+VLOOKUP(A51,'[3]Data 2009'!$A$3:$BO$79,COLUMN('[3]Data 2009'!$AY$3),FALSE)+VLOOKUP(A51,'[3]Data 2009'!$A$3:$BO$79,COLUMN('[3]Data 2009'!$BB$3),FALSE)+VLOOKUP(A51,'[3]Data 2009'!$A$3:$BO$79,COLUMN('[3]Data 2009'!$BG$3),FALSE))</f>
        <v>2438365</v>
      </c>
      <c r="F51" s="6">
        <f>VLOOKUP(A51,'[3]Data 2009'!$A$3:$BO$79,COLUMN('[3]Data 2009'!H79),FALSE)+VLOOKUP(A51,'[3]Data 2009'!$A$3:$BO$79,COLUMN('[3]Data 2009'!V79),FALSE)+VLOOKUP(A51,'[3]Data 2009'!$A$3:$BO$79,COLUMN('[3]Data 2009'!W79),FALSE)+VLOOKUP(A51,'[3]Data 2009'!$A$3:$BO$79,COLUMN('[3]Data 2009'!X79),FALSE)+VLOOKUP(A51,'[3]Data 2009'!$A$3:$BO$79,COLUMN('[3]Data 2009'!Y79),FALSE)+VLOOKUP(A51,'[3]Data 2009'!$A$3:$BO$79,COLUMN('[3]Data 2009'!AT79),FALSE)+VLOOKUP(A51,'[3]Data 2009'!$A$3:$BO$79,COLUMN('[3]Data 2009'!AX79),FALSE)+VLOOKUP(A51,'[3]Data 2009'!$A$3:$BO$79,COLUMN('[3]Data 2009'!AZ79),FALSE)+VLOOKUP(A51,'[3]Data 2009'!$A$3:$BO$79,COLUMN('[3]Data 2009'!BA79),FALSE)+VLOOKUP(A51,'[3]Data 2009'!$A$3:$BO$79,COLUMN('[3]Data 2009'!BJ79))</f>
        <v>345012</v>
      </c>
      <c r="G51" s="6">
        <f>VLOOKUP(A51,'[3]Data 2009'!$A$3:$BO$79,COLUMN('[3]Data 2009'!U112),FALSE)+VLOOKUP(A51,'[3]Data 2009'!$A$3:$BO$79,COLUMN('[3]Data 2009'!AH112),FALSE)+VLOOKUP(A51,'[3]Data 2009'!$A$3:$BO$79,COLUMN('[3]Data 2009'!AI112),FALSE)+VLOOKUP(A51,'[3]Data 2009'!$A$3:$BO$79,COLUMN('[3]Data 2009'!AJ112),FALSE)+VLOOKUP(A51,'[3]Data 2009'!$A$3:$BO$79,COLUMN('[3]Data 2009'!AK112),FALSE)+VLOOKUP(A51,'[3]Data 2009'!$A$3:$BO$79,COLUMN('[3]Data 2009'!AL112),FALSE)+VLOOKUP(A51,'[3]Data 2009'!$A$3:$BO$79,COLUMN('[3]Data 2009'!BH112),FALSE)+VLOOKUP(A51,'[3]Data 2009'!$A$3:$BO$79,COLUMN('[3]Data 2009'!BI112),FALSE)+VLOOKUP(A51,'[3]Data 2009'!$A$3:$BO$79,COLUMN('[3]Data 2009'!BL112),FALSE)</f>
        <v>122170</v>
      </c>
      <c r="H51" s="6">
        <f>VLOOKUP(A51,'[3]Data 2009'!$A$3:$BO$79,COLUMN('[3]Data 2009'!N112),FALSE)+VLOOKUP(A51,'[3]Data 2009'!$A$3:$BO$79,COLUMN('[3]Data 2009'!P112),FALSE)+VLOOKUP(A51,'[3]Data 2009'!$A$3:$BO$79,COLUMN('[3]Data 2009'!Q112),FALSE)</f>
        <v>56779</v>
      </c>
      <c r="I51" s="6">
        <f>VLOOKUP(A51,'[3]Data 2009'!$A$3:$BO$79,COLUMN('[3]Data 2009'!J79),FALSE)+VLOOKUP(A51,'[3]Data 2009'!$A$3:$BO$79,COLUMN('[3]Data 2009'!R79),FALSE)+VLOOKUP(A51,'[3]Data 2009'!$A$3:$BO$79,COLUMN('[3]Data 2009'!S79),FALSE)+VLOOKUP(A51,'[3]Data 2009'!$A$3:$BO$79,COLUMN('[3]Data 2009'!Z79),FALSE)+VLOOKUP(A51,'[3]Data 2009'!$A$3:$BO$79,COLUMN('[3]Data 2009'!AA79),FALSE)+VLOOKUP(A51,'[3]Data 2009'!$A$3:$BO$79,COLUMN('[3]Data 2009'!AD79),FALSE)+VLOOKUP(A51,'[3]Data 2009'!$A$3:$BO$79,COLUMN('[3]Data 2009'!AE79),FALSE)+VLOOKUP(A51,'[3]Data 2009'!$A$3:$BO$79,COLUMN('[3]Data 2009'!AF79),FALSE)+VLOOKUP(A51,'[3]Data 2009'!$A$3:$BO$79,COLUMN('[3]Data 2009'!AW79),FALSE)+VLOOKUP(A51,'[3]Data 2009'!$A$3:$BO$79,COLUMN('[3]Data 2009'!BK79),FALSE)</f>
        <v>70039</v>
      </c>
      <c r="J51" s="6">
        <f>VLOOKUP(A51,'[3]Data 2009'!$A$3:$BO$79,COLUMN('[3]Data 2009'!F79),FALSE)+VLOOKUP(A51,'[3]Data 2009'!$A$3:$BO$79,COLUMN('[3]Data 2009'!AR79),FALSE)+VLOOKUP(A51,'[3]Data 2009'!$A$3:$BO$79,COLUMN('[3]Data 2009'!AU79),FALSE)</f>
        <v>0</v>
      </c>
      <c r="K51" s="6">
        <f>VLOOKUP(A51,'[3]Data 2009'!$A$3:$BO$79,COLUMN('[3]Data 2009'!G79),FALSE)+VLOOKUP(A51,'[3]Data 2009'!$A$3:$BO$79,COLUMN('[3]Data 2009'!AO79),FALSE)+VLOOKUP(A51,'[3]Data 2009'!$A$3:$BO$79,COLUMN('[3]Data 2009'!AV79),FALSE)+VLOOKUP(A51,'[3]Data 2009'!$A$3:$BO$79,COLUMN('[3]Data 2009'!BO79),FALSE)+VLOOKUP(A51,'[3]Data 2009'!$A$3:$BO$79,COLUMN('[3]Data 2009'!AP79),FALSE)</f>
        <v>0</v>
      </c>
      <c r="L51" s="6">
        <f>VLOOKUP(A51,'[3]Data 2009'!$A$3:$BO$79,COLUMN('[3]Data 2009'!L79),FALSE)+VLOOKUP(A51,'[3]Data 2009'!$A$3:$BO$79,COLUMN('[3]Data 2009'!AB79),FALSE)+VLOOKUP(A51,'[3]Data 2009'!$A$3:$BO$79,COLUMN('[3]Data 2009'!AC79),FALSE)+VLOOKUP(A51,'[3]Data 2009'!$A$3:$BO$79,COLUMN('[3]Data 2009'!BM79),FALSE)+VLOOKUP(A51,'[3]Data 2009'!$A$3:$BO$79,COLUMN('[3]Data 2009'!K79),FALSE)</f>
        <v>23729</v>
      </c>
      <c r="M51" s="6">
        <f>VLOOKUP(A51,'[3]Data 2009'!$A$3:$BO$79,COLUMN('[3]Data 2009'!AG79),FALSE)+VLOOKUP(A51,'[3]Data 2009'!$A$3:$BO$79,COLUMN('[3]Data 2009'!AM79),FALSE)+VLOOKUP(A51,'[3]Data 2009'!$A$3:$BO$79,COLUMN('[3]Data 2009'!AN79),FALSE)+VLOOKUP(A51,'[3]Data 2009'!$A$3:$BO$79,COLUMN('[3]Data 2009'!AT79),FALSE)</f>
        <v>0</v>
      </c>
      <c r="N51" s="6">
        <f>VLOOKUP(A51,'[3]Data 2009'!$A$3:$BO$79,COLUMN('[3]Data 2009'!O79),FALSE)+VLOOKUP(A51,'[3]Data 2009'!$A$3:$BO$79,COLUMN('[3]Data 2009'!AQ79),FALSE)</f>
        <v>3431</v>
      </c>
      <c r="O51" s="6">
        <f>VLOOKUP(A51,'[3]Data 2009'!$A$3:$BR$79,COLUMN('[3]Data 2009'!BR78),FALSE)</f>
        <v>107592</v>
      </c>
      <c r="P51" s="21">
        <f t="shared" si="13"/>
        <v>3499870</v>
      </c>
      <c r="R51" s="6">
        <f t="shared" si="14"/>
        <v>1352.6544715447155</v>
      </c>
      <c r="S51" s="6">
        <f t="shared" si="15"/>
        <v>9912.0528455284548</v>
      </c>
      <c r="T51" s="6">
        <f t="shared" si="16"/>
        <v>496.6260162601626</v>
      </c>
      <c r="U51" s="6">
        <f t="shared" si="17"/>
        <v>496.6260162601626</v>
      </c>
      <c r="V51" s="6">
        <f t="shared" si="18"/>
        <v>230.8089430894309</v>
      </c>
      <c r="W51" s="6">
        <f t="shared" si="19"/>
        <v>284.71138211382112</v>
      </c>
      <c r="X51" s="6">
        <f t="shared" si="20"/>
        <v>0</v>
      </c>
      <c r="Y51" s="6">
        <f t="shared" si="21"/>
        <v>0</v>
      </c>
      <c r="Z51" s="6">
        <f t="shared" si="22"/>
        <v>96.459349593495929</v>
      </c>
      <c r="AA51" s="6">
        <f t="shared" si="23"/>
        <v>0</v>
      </c>
      <c r="AB51" s="6">
        <f t="shared" si="24"/>
        <v>13.947154471544716</v>
      </c>
      <c r="AC51" s="6">
        <f t="shared" si="25"/>
        <v>437.36585365853659</v>
      </c>
    </row>
    <row r="53" spans="1:30">
      <c r="A53" s="4" t="s">
        <v>140</v>
      </c>
      <c r="D53" s="27">
        <f t="shared" ref="D53:O53" si="26">AVERAGE(D2:D51)</f>
        <v>436045.1</v>
      </c>
      <c r="E53" s="6">
        <f t="shared" si="26"/>
        <v>2877961.38</v>
      </c>
      <c r="F53" s="6">
        <f t="shared" si="26"/>
        <v>106629.84</v>
      </c>
      <c r="G53" s="6">
        <f t="shared" si="26"/>
        <v>130225.88</v>
      </c>
      <c r="H53" s="6">
        <f t="shared" si="26"/>
        <v>62120.480000000003</v>
      </c>
      <c r="I53" s="6">
        <f t="shared" si="26"/>
        <v>123506.72</v>
      </c>
      <c r="J53" s="6">
        <f t="shared" si="26"/>
        <v>40473.78</v>
      </c>
      <c r="K53" s="6">
        <f t="shared" si="26"/>
        <v>43973.46</v>
      </c>
      <c r="L53" s="6">
        <f t="shared" si="26"/>
        <v>30433</v>
      </c>
      <c r="M53" s="6">
        <f t="shared" si="26"/>
        <v>92733</v>
      </c>
      <c r="N53" s="6">
        <f t="shared" si="26"/>
        <v>17346.599999999999</v>
      </c>
      <c r="O53" s="6">
        <f t="shared" si="26"/>
        <v>71068.679999999993</v>
      </c>
      <c r="R53" s="6">
        <f t="shared" ref="R53:AC53" si="27">AVERAGE(R2:R51)</f>
        <v>1648.4163290190043</v>
      </c>
      <c r="S53" s="6">
        <f t="shared" si="27"/>
        <v>9957.6898220736093</v>
      </c>
      <c r="T53" s="6">
        <f t="shared" si="27"/>
        <v>570.24212114298496</v>
      </c>
      <c r="U53" s="6">
        <f t="shared" si="27"/>
        <v>570.24212114298496</v>
      </c>
      <c r="V53" s="6">
        <f t="shared" si="27"/>
        <v>238.01648344822561</v>
      </c>
      <c r="W53" s="6">
        <f t="shared" si="27"/>
        <v>537.17633339174427</v>
      </c>
      <c r="X53" s="6">
        <f t="shared" si="27"/>
        <v>165.9905980130344</v>
      </c>
      <c r="Y53" s="6">
        <f t="shared" si="27"/>
        <v>225.97695705267776</v>
      </c>
      <c r="Z53" s="6">
        <f t="shared" si="27"/>
        <v>121.73943039365518</v>
      </c>
      <c r="AA53" s="6">
        <f t="shared" si="27"/>
        <v>382.56009585966996</v>
      </c>
      <c r="AB53" s="6">
        <f t="shared" si="27"/>
        <v>73.57453076205347</v>
      </c>
      <c r="AC53" s="6">
        <f t="shared" si="27"/>
        <v>251.13860987010014</v>
      </c>
      <c r="AD53" s="21">
        <f>SUM(R53:AC53)</f>
        <v>14742.763432169742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>
      <selection activeCell="B42" sqref="B42"/>
    </sheetView>
  </sheetViews>
  <sheetFormatPr defaultRowHeight="15"/>
  <cols>
    <col min="1" max="1" width="38" customWidth="1"/>
    <col min="2" max="2" width="17.85546875" bestFit="1" customWidth="1"/>
    <col min="3" max="3" width="17.85546875" customWidth="1"/>
    <col min="4" max="4" width="30.5703125" bestFit="1" customWidth="1"/>
    <col min="5" max="5" width="10.5703125" style="6" bestFit="1" customWidth="1"/>
    <col min="6" max="6" width="39" style="6" bestFit="1" customWidth="1"/>
  </cols>
  <sheetData>
    <row r="1" spans="1:6">
      <c r="A1" s="1" t="s">
        <v>31</v>
      </c>
      <c r="D1" s="4" t="s">
        <v>30</v>
      </c>
      <c r="F1" s="7" t="s">
        <v>213</v>
      </c>
    </row>
    <row r="2" spans="1:6">
      <c r="A2" s="1" t="s">
        <v>0</v>
      </c>
    </row>
    <row r="3" spans="1:6">
      <c r="A3" s="2" t="s">
        <v>1</v>
      </c>
      <c r="B3" s="3">
        <f>VLOOKUP(A3,'DOE Budget 2007_2008'!$A$3:$B$65,2,FALSE)</f>
        <v>7105224000</v>
      </c>
      <c r="C3" s="3">
        <f>VLOOKUP(A3,'DOE Budget 2007_2008'!$A$3:$E$65,5,FALSE)</f>
        <v>6862</v>
      </c>
      <c r="D3" t="s">
        <v>35</v>
      </c>
      <c r="E3" s="6">
        <v>9427.3570062026993</v>
      </c>
      <c r="F3" s="6">
        <f>'Charter Calcs - Public Space'!S53</f>
        <v>9957.6898220736093</v>
      </c>
    </row>
    <row r="4" spans="1:6">
      <c r="A4" s="2" t="s">
        <v>2</v>
      </c>
      <c r="B4" s="3">
        <f>VLOOKUP(A4,'DOE Budget 2007_2008'!$A$3:$B$65,2,FALSE)</f>
        <v>374938000</v>
      </c>
      <c r="C4" s="3">
        <f>VLOOKUP(A4,'DOE Budget 2007_2008'!$A$3:$E$65,5,FALSE)</f>
        <v>362</v>
      </c>
      <c r="D4" t="s">
        <v>36</v>
      </c>
      <c r="E4" s="6">
        <v>530.9338905247389</v>
      </c>
      <c r="F4" s="6">
        <f>'Charter Calcs - Public Space'!T53</f>
        <v>570.24212114298496</v>
      </c>
    </row>
    <row r="5" spans="1:6">
      <c r="A5" s="2" t="s">
        <v>3</v>
      </c>
      <c r="B5" s="3">
        <f>VLOOKUP(A5,'DOE Budget 2007_2008'!$A$3:$B$65,2,FALSE)</f>
        <v>16112000</v>
      </c>
      <c r="C5" s="3">
        <f>VLOOKUP(A5,'DOE Budget 2007_2008'!$A$3:$E$65,5,FALSE)</f>
        <v>16</v>
      </c>
      <c r="D5" t="s">
        <v>37</v>
      </c>
      <c r="E5" s="6">
        <v>530.9338905247389</v>
      </c>
      <c r="F5" s="6">
        <f>'Charter Calcs - Public Space'!U53</f>
        <v>570.24212114298496</v>
      </c>
    </row>
    <row r="6" spans="1:6">
      <c r="A6" s="2" t="s">
        <v>4</v>
      </c>
      <c r="B6" s="3">
        <f>VLOOKUP(A6,'DOE Budget 2007_2008'!$A$3:$B$65,2,FALSE)</f>
        <v>145262000</v>
      </c>
      <c r="C6" s="3">
        <f>VLOOKUP(A6,'DOE Budget 2007_2008'!$A$3:$E$65,5,FALSE)</f>
        <v>140</v>
      </c>
      <c r="D6" t="s">
        <v>38</v>
      </c>
      <c r="E6" s="6">
        <v>347.9890630853306</v>
      </c>
      <c r="F6" s="6">
        <f>'Charter Calcs - Public Space'!AA53</f>
        <v>382.56009585966996</v>
      </c>
    </row>
    <row r="7" spans="1:6">
      <c r="A7" s="2" t="s">
        <v>5</v>
      </c>
      <c r="B7" s="3">
        <f>VLOOKUP(A7,'DOE Budget 2007_2008'!$A$3:$B$65,2,FALSE)</f>
        <v>94644000</v>
      </c>
      <c r="C7" s="3">
        <f>VLOOKUP(A7,'DOE Budget 2007_2008'!$A$3:$E$65,5,FALSE)</f>
        <v>91</v>
      </c>
    </row>
    <row r="8" spans="1:6">
      <c r="A8" s="2" t="s">
        <v>6</v>
      </c>
      <c r="B8" s="3">
        <f>VLOOKUP(A8,'DOE Budget 2007_2008'!$A$3:$B$65,2,FALSE)</f>
        <v>240994000</v>
      </c>
      <c r="C8" s="3">
        <f>VLOOKUP(A8,'DOE Budget 2007_2008'!$A$3:$E$65,5,FALSE)</f>
        <v>233</v>
      </c>
    </row>
    <row r="9" spans="1:6">
      <c r="A9" s="2" t="s">
        <v>7</v>
      </c>
      <c r="B9" s="3">
        <f>VLOOKUP(A9,'DOE Budget 2007_2008'!$A$3:$B$65,2,FALSE)</f>
        <v>563096000</v>
      </c>
      <c r="C9" s="3">
        <f>VLOOKUP(A9,'DOE Budget 2007_2008'!$A$3:$E$65,5,FALSE)</f>
        <v>544</v>
      </c>
    </row>
    <row r="10" spans="1:6">
      <c r="A10" s="2" t="s">
        <v>8</v>
      </c>
      <c r="B10" s="3">
        <f>VLOOKUP(A10,'DOE Budget 2007_2008'!$A$3:$B$65,2,FALSE)</f>
        <v>308892000</v>
      </c>
      <c r="C10" s="3">
        <f>VLOOKUP(A10,'DOE Budget 2007_2008'!$A$3:$E$65,5,FALSE)</f>
        <v>298</v>
      </c>
    </row>
    <row r="11" spans="1:6">
      <c r="A11" s="2" t="s">
        <v>9</v>
      </c>
      <c r="B11" s="3">
        <f>VLOOKUP(A11,'DOE Budget 2007_2008'!$A$3:$B$65,2,FALSE)</f>
        <v>194299000</v>
      </c>
      <c r="C11" s="3">
        <f>VLOOKUP(A11,'DOE Budget 2007_2008'!$A$3:$E$65,5,FALSE)</f>
        <v>188</v>
      </c>
    </row>
    <row r="12" spans="1:6">
      <c r="A12" s="2" t="s">
        <v>10</v>
      </c>
      <c r="B12" s="3">
        <f>SUM(B31:B39)-SUM(B3:B11)</f>
        <v>9279342000</v>
      </c>
      <c r="C12" s="3">
        <f>C40-SUM(C3:C11)</f>
        <v>8961</v>
      </c>
      <c r="D12" t="s">
        <v>39</v>
      </c>
      <c r="E12" s="6">
        <f>14354.8236296991+$D$70-SUM(E3:E6)</f>
        <v>7446.6097793615954</v>
      </c>
      <c r="F12" s="6">
        <f>'Charters Salaries- Public Space'!M53-SUM('Charter Adjustment'!F3:F6)+D70</f>
        <v>6662.9558333800687</v>
      </c>
    </row>
    <row r="14" spans="1:6">
      <c r="A14" s="1" t="s">
        <v>11</v>
      </c>
      <c r="E14" s="7"/>
    </row>
    <row r="15" spans="1:6">
      <c r="A15" s="2" t="s">
        <v>1</v>
      </c>
      <c r="B15" s="3">
        <f>VLOOKUP(A15,'DOE Budget 2007_2008'!$A$3:$B$65,2,FALSE)</f>
        <v>7105224000</v>
      </c>
      <c r="C15" s="3">
        <f>VLOOKUP(A15,'DOE Budget 2007_2008'!$A$3:$E$65,5,FALSE)</f>
        <v>6862</v>
      </c>
      <c r="D15" t="s">
        <v>32</v>
      </c>
      <c r="E15" s="6">
        <v>8721.5471845716365</v>
      </c>
      <c r="F15" s="6">
        <f>'Charters Salaries- Public Space'!D53</f>
        <v>9171.0876186073201</v>
      </c>
    </row>
    <row r="16" spans="1:6">
      <c r="A16" s="2" t="s">
        <v>2</v>
      </c>
      <c r="B16" s="3">
        <f>VLOOKUP(A16,'DOE Budget 2007_2008'!$A$3:$B$65,2,FALSE)</f>
        <v>374938000</v>
      </c>
      <c r="C16" s="3">
        <f>VLOOKUP(A16,'DOE Budget 2007_2008'!$A$3:$E$65,5,FALSE)</f>
        <v>362</v>
      </c>
      <c r="D16" t="s">
        <v>33</v>
      </c>
      <c r="E16" s="6">
        <v>1324.9567911795959</v>
      </c>
      <c r="F16" s="6">
        <f>'Charters Salaries- Public Space'!H53</f>
        <v>1273.9438770566685</v>
      </c>
    </row>
    <row r="17" spans="1:6">
      <c r="A17" s="2" t="s">
        <v>3</v>
      </c>
      <c r="B17" s="3">
        <f>VLOOKUP(A17,'DOE Budget 2007_2008'!$A$3:$B$65,2,FALSE)</f>
        <v>16112000</v>
      </c>
      <c r="C17" s="3">
        <f>VLOOKUP(A17,'DOE Budget 2007_2008'!$A$3:$E$65,5,FALSE)</f>
        <v>16</v>
      </c>
    </row>
    <row r="18" spans="1:6">
      <c r="A18" s="8" t="s">
        <v>168</v>
      </c>
      <c r="B18" s="3">
        <f>VLOOKUP(A18,'DOE Budget 2007_2008'!$A$3:$B$65,2,FALSE)</f>
        <v>292179000</v>
      </c>
      <c r="C18" s="3">
        <f>VLOOKUP(A18,'DOE Budget 2007_2008'!$A$3:$E$65,5,FALSE)</f>
        <v>282</v>
      </c>
    </row>
    <row r="19" spans="1:6">
      <c r="A19" s="8" t="s">
        <v>169</v>
      </c>
      <c r="B19" s="3">
        <f>VLOOKUP(A19,'DOE Budget 2007_2008'!$A$3:$B$65,2,FALSE)</f>
        <v>494943000</v>
      </c>
      <c r="C19" s="3">
        <f>VLOOKUP(A19,'DOE Budget 2007_2008'!$A$3:$E$65,5,FALSE)</f>
        <v>478</v>
      </c>
    </row>
    <row r="20" spans="1:6">
      <c r="A20" s="8" t="s">
        <v>170</v>
      </c>
      <c r="B20" s="3">
        <f>VLOOKUP(A20,'DOE Budget 2007_2008'!$A$3:$B$65,2,FALSE)</f>
        <v>102388000</v>
      </c>
      <c r="C20" s="3">
        <f>VLOOKUP(A20,'DOE Budget 2007_2008'!$A$3:$E$65,5,FALSE)</f>
        <v>99</v>
      </c>
    </row>
    <row r="21" spans="1:6">
      <c r="A21" s="8" t="s">
        <v>171</v>
      </c>
      <c r="B21" s="3">
        <f>VLOOKUP(A21,'DOE Budget 2007_2008'!$A$3:$B$65,2,FALSE)</f>
        <v>601252000</v>
      </c>
      <c r="C21" s="3">
        <f>VLOOKUP(A21,'DOE Budget 2007_2008'!$A$3:$E$65,5,FALSE)</f>
        <v>581</v>
      </c>
    </row>
    <row r="22" spans="1:6">
      <c r="A22" s="2" t="s">
        <v>10</v>
      </c>
      <c r="B22" s="3">
        <f>SUM(B31:B39)-SUM(B15:B21)</f>
        <v>9335767000</v>
      </c>
      <c r="C22" s="3">
        <f>C40-SUM('Charter Adjustment'!C15:C21)</f>
        <v>9015</v>
      </c>
      <c r="D22" t="s">
        <v>34</v>
      </c>
      <c r="E22" s="6">
        <f>14354.8236296991+D70-SUM(E15:E16)</f>
        <v>8237.3196539478686</v>
      </c>
      <c r="F22" s="6">
        <f>'Charters Salaries- Public Space'!M53-SUM('Charter Adjustment'!F15:F16)+'Charter Adjustment'!D70</f>
        <v>7698.6584979353283</v>
      </c>
    </row>
    <row r="24" spans="1:6">
      <c r="A24" s="1" t="s">
        <v>12</v>
      </c>
    </row>
    <row r="25" spans="1:6">
      <c r="A25" s="2" t="s">
        <v>1</v>
      </c>
      <c r="B25" s="3">
        <f>VLOOKUP(A25,'DOE Budget 2007_2008'!$A$3:$B$65,2,FALSE)</f>
        <v>7105224000</v>
      </c>
      <c r="C25" s="3">
        <f>VLOOKUP(A25,'DOE Budget 2007_2008'!$A$3:$E$65,5,FALSE)</f>
        <v>6862</v>
      </c>
      <c r="D25" t="s">
        <v>32</v>
      </c>
      <c r="E25" s="6">
        <v>8721.5471845716365</v>
      </c>
      <c r="F25" s="6">
        <f>F15</f>
        <v>9171.0876186073201</v>
      </c>
    </row>
    <row r="26" spans="1:6">
      <c r="A26" s="2" t="s">
        <v>2</v>
      </c>
      <c r="B26" s="3">
        <f>VLOOKUP(A26,'DOE Budget 2007_2008'!$A$3:$B$65,2,FALSE)</f>
        <v>374938000</v>
      </c>
      <c r="C26" s="3">
        <f>VLOOKUP(A26,'DOE Budget 2007_2008'!$A$3:$E$65,5,FALSE)</f>
        <v>362</v>
      </c>
    </row>
    <row r="27" spans="1:6">
      <c r="A27" s="2" t="s">
        <v>3</v>
      </c>
      <c r="B27" s="3">
        <f>VLOOKUP(A27,'DOE Budget 2007_2008'!$A$3:$B$65,2,FALSE)</f>
        <v>16112000</v>
      </c>
      <c r="C27" s="3">
        <f>VLOOKUP(A27,'DOE Budget 2007_2008'!$A$3:$E$65,5,FALSE)</f>
        <v>16</v>
      </c>
    </row>
    <row r="28" spans="1:6">
      <c r="A28" s="2" t="s">
        <v>10</v>
      </c>
      <c r="B28" s="3">
        <f>SUM(B31:B39)-SUM(B25:B27)</f>
        <v>10826529000</v>
      </c>
      <c r="C28" s="3">
        <f>C40-SUM('Charter Adjustment'!C25:C27)</f>
        <v>10455</v>
      </c>
      <c r="D28" t="s">
        <v>34</v>
      </c>
      <c r="E28" s="6">
        <f>14354.8236296991+$D$70-E25</f>
        <v>9562.2764451274652</v>
      </c>
      <c r="F28" s="6">
        <f>F22+F16</f>
        <v>8972.6023749919968</v>
      </c>
    </row>
    <row r="30" spans="1:6">
      <c r="A30" s="1" t="s">
        <v>13</v>
      </c>
    </row>
    <row r="31" spans="1:6">
      <c r="A31" s="8" t="s">
        <v>186</v>
      </c>
      <c r="B31" s="3">
        <f>VLOOKUP(A31,'DOE Budget 2007_2008'!$A$3:$B$65,2,FALSE)</f>
        <v>312550000</v>
      </c>
      <c r="C31" s="3">
        <f>VLOOKUP(A31,'DOE Budget 2007_2008'!$A$3:$E$65,5,FALSE)</f>
        <v>302</v>
      </c>
    </row>
    <row r="32" spans="1:6">
      <c r="A32" s="8" t="s">
        <v>192</v>
      </c>
      <c r="B32" s="3">
        <f>VLOOKUP(A32,'DOE Budget 2007_2008'!$A$3:$B$65,2,FALSE)</f>
        <v>385638000</v>
      </c>
      <c r="C32" s="3">
        <f>VLOOKUP(A32,'DOE Budget 2007_2008'!$A$3:$E$65,5,FALSE)</f>
        <v>372</v>
      </c>
    </row>
    <row r="33" spans="1:3">
      <c r="A33" s="8" t="s">
        <v>198</v>
      </c>
      <c r="B33" s="3">
        <f>VLOOKUP(A33,'DOE Budget 2007_2008'!$A$3:$B$65,2,FALSE)</f>
        <v>1577379000</v>
      </c>
      <c r="C33" s="3">
        <f>VLOOKUP(A33,'DOE Budget 2007_2008'!$A$3:$E$65,5,FALSE)</f>
        <v>1523</v>
      </c>
    </row>
    <row r="34" spans="1:3">
      <c r="A34" s="8" t="s">
        <v>158</v>
      </c>
      <c r="B34" s="3">
        <f>VLOOKUP(A34,'DOE Budget 2007_2008'!$A$3:$B$65,2,FALSE)</f>
        <v>9043461000</v>
      </c>
      <c r="C34" s="3">
        <f>VLOOKUP(A34,'DOE Budget 2007_2008'!$A$3:$E$65,5,FALSE)</f>
        <v>8734</v>
      </c>
    </row>
    <row r="35" spans="1:3">
      <c r="A35" s="8" t="s">
        <v>159</v>
      </c>
      <c r="B35" s="3">
        <f>VLOOKUP(A35,'DOE Budget 2007_2008'!$A$3:$B$65,2,FALSE)</f>
        <v>2492917000</v>
      </c>
      <c r="C35" s="3">
        <f>VLOOKUP(A35,'DOE Budget 2007_2008'!$A$3:$E$65,5,FALSE)</f>
        <v>2408</v>
      </c>
    </row>
    <row r="36" spans="1:3">
      <c r="A36" s="8" t="s">
        <v>167</v>
      </c>
      <c r="B36" s="3">
        <f>VLOOKUP(A36,'DOE Budget 2007_2008'!$A$3:$B$65,2,FALSE)</f>
        <v>1649073000</v>
      </c>
      <c r="C36" s="3">
        <f>VLOOKUP(A36,'DOE Budget 2007_2008'!$A$3:$E$65,5,FALSE)</f>
        <v>1593</v>
      </c>
    </row>
    <row r="37" spans="1:3">
      <c r="A37" s="8" t="s">
        <v>173</v>
      </c>
      <c r="B37" s="3">
        <f>VLOOKUP(A37,'DOE Budget 2007_2008'!$A$3:$B$65,2,FALSE)</f>
        <v>1618672000</v>
      </c>
      <c r="C37" s="3">
        <f>VLOOKUP(A37,'DOE Budget 2007_2008'!$A$3:$E$65,5,FALSE)</f>
        <v>1563</v>
      </c>
    </row>
    <row r="38" spans="1:3">
      <c r="A38" s="8" t="s">
        <v>179</v>
      </c>
      <c r="B38" s="3">
        <f>VLOOKUP(A38,'DOE Budget 2007_2008'!$A$3:$B$65,2,FALSE)</f>
        <v>1156769000</v>
      </c>
      <c r="C38" s="3">
        <f>VLOOKUP(A38,'DOE Budget 2007_2008'!$A$3:$E$65,5,FALSE)</f>
        <v>1117</v>
      </c>
    </row>
    <row r="39" spans="1:3">
      <c r="A39" s="8" t="s">
        <v>184</v>
      </c>
      <c r="B39" s="3">
        <f>VLOOKUP(A39,'DOE Budget 2007_2008'!$A$3:$B$65,2,FALSE)</f>
        <v>86344000</v>
      </c>
      <c r="C39" s="3">
        <f>VLOOKUP(A39,'DOE Budget 2007_2008'!$A$3:$E$65,5,FALSE)</f>
        <v>83</v>
      </c>
    </row>
    <row r="40" spans="1:3">
      <c r="A40" s="41" t="s">
        <v>209</v>
      </c>
      <c r="C40" s="3">
        <f>SUM(C31:C39)</f>
        <v>17695</v>
      </c>
    </row>
    <row r="42" spans="1:3">
      <c r="A42" s="4" t="s">
        <v>28</v>
      </c>
    </row>
    <row r="43" spans="1:3">
      <c r="A43" s="8" t="s">
        <v>174</v>
      </c>
      <c r="B43" s="3">
        <f>VLOOKUP(A43,'DOE Budget 2007_2008'!$A$3:$B$65,2,FALSE)</f>
        <v>457522000</v>
      </c>
      <c r="C43" s="3">
        <f>VLOOKUP(A43,'DOE Budget 2007_2008'!$A$3:$E$65,5,FALSE)</f>
        <v>442</v>
      </c>
    </row>
    <row r="44" spans="1:3">
      <c r="A44" s="8" t="s">
        <v>175</v>
      </c>
      <c r="B44" s="3">
        <f>VLOOKUP(A44,'DOE Budget 2007_2008'!$A$3:$B$65,2,FALSE)</f>
        <v>771139000</v>
      </c>
      <c r="C44" s="3">
        <f>VLOOKUP(A44,'DOE Budget 2007_2008'!$A$3:$E$65,5,FALSE)</f>
        <v>745</v>
      </c>
    </row>
    <row r="45" spans="1:3">
      <c r="A45" s="8" t="s">
        <v>4</v>
      </c>
      <c r="B45" s="3">
        <f>VLOOKUP(A45,'DOE Budget 2007_2008'!$A$3:$B$65,2,FALSE)</f>
        <v>145262000</v>
      </c>
      <c r="C45" s="3">
        <f>VLOOKUP(A45,'DOE Budget 2007_2008'!$A$3:$E$65,5,FALSE)</f>
        <v>140</v>
      </c>
    </row>
    <row r="46" spans="1:3">
      <c r="A46" s="8" t="s">
        <v>5</v>
      </c>
      <c r="B46" s="3">
        <f>VLOOKUP(A46,'DOE Budget 2007_2008'!$A$3:$B$65,2,FALSE)</f>
        <v>94644000</v>
      </c>
      <c r="C46" s="3">
        <f>VLOOKUP(A46,'DOE Budget 2007_2008'!$A$3:$E$65,5,FALSE)</f>
        <v>91</v>
      </c>
    </row>
    <row r="47" spans="1:3">
      <c r="A47" s="8" t="s">
        <v>164</v>
      </c>
      <c r="B47" s="3">
        <f>VLOOKUP(A47,'DOE Budget 2007_2008'!$A$3:$B$65,2,FALSE)</f>
        <v>303216000</v>
      </c>
      <c r="C47" s="3">
        <f>VLOOKUP(A47,'DOE Budget 2007_2008'!$A$3:$E$65,5,FALSE)</f>
        <v>293</v>
      </c>
    </row>
    <row r="48" spans="1:3">
      <c r="A48" s="8" t="s">
        <v>6</v>
      </c>
      <c r="B48" s="3">
        <f>VLOOKUP(A48,'DOE Budget 2007_2008'!$A$3:$B$65,2,FALSE)</f>
        <v>240994000</v>
      </c>
      <c r="C48" s="3">
        <f>VLOOKUP(A48,'DOE Budget 2007_2008'!$A$3:$E$65,5,FALSE)</f>
        <v>233</v>
      </c>
    </row>
    <row r="49" spans="1:4">
      <c r="A49" s="8" t="s">
        <v>180</v>
      </c>
      <c r="B49" s="3">
        <f>VLOOKUP(A49,'DOE Budget 2007_2008'!$A$3:$B$65,2,FALSE)</f>
        <v>605823000</v>
      </c>
      <c r="C49" s="3">
        <f>VLOOKUP(A49,'DOE Budget 2007_2008'!$A$3:$E$65,5,FALSE)</f>
        <v>585</v>
      </c>
    </row>
    <row r="50" spans="1:4">
      <c r="A50" s="8" t="s">
        <v>181</v>
      </c>
      <c r="B50" s="3">
        <f>VLOOKUP(A50,'DOE Budget 2007_2008'!$A$3:$B$65,2,FALSE)</f>
        <v>199915000</v>
      </c>
      <c r="C50" s="3">
        <f>VLOOKUP(A50,'DOE Budget 2007_2008'!$A$3:$E$65,5,FALSE)</f>
        <v>193</v>
      </c>
    </row>
    <row r="51" spans="1:4">
      <c r="A51" s="8" t="s">
        <v>182</v>
      </c>
      <c r="B51" s="3">
        <f>VLOOKUP(A51,'DOE Budget 2007_2008'!$A$3:$B$65,2,FALSE)</f>
        <v>100402000</v>
      </c>
      <c r="C51" s="3">
        <f>VLOOKUP(A51,'DOE Budget 2007_2008'!$A$3:$E$65,5,FALSE)</f>
        <v>97</v>
      </c>
    </row>
    <row r="52" spans="1:4">
      <c r="A52" s="8" t="s">
        <v>183</v>
      </c>
      <c r="B52" s="3">
        <f>VLOOKUP(A52,'DOE Budget 2007_2008'!$A$3:$B$65,2,FALSE)</f>
        <v>250630000</v>
      </c>
      <c r="C52" s="3">
        <f>VLOOKUP(A52,'DOE Budget 2007_2008'!$A$3:$E$65,5,FALSE)</f>
        <v>242</v>
      </c>
    </row>
    <row r="53" spans="1:4">
      <c r="A53" s="8" t="s">
        <v>176</v>
      </c>
      <c r="B53" s="3">
        <f>VLOOKUP(A53,'DOE Budget 2007_2008'!$A$3:$B$65,2,FALSE)</f>
        <v>270017000</v>
      </c>
      <c r="C53" s="3">
        <f>VLOOKUP(A53,'DOE Budget 2007_2008'!$A$3:$E$65,5,FALSE)</f>
        <v>261</v>
      </c>
    </row>
    <row r="54" spans="1:4">
      <c r="A54" s="8" t="s">
        <v>200</v>
      </c>
      <c r="B54" s="3">
        <v>1207454000</v>
      </c>
      <c r="C54" s="3">
        <f>VLOOKUP(A54,'DOE Budget 2007_2008'!$A$3:$E$65,5,FALSE)</f>
        <v>1166</v>
      </c>
    </row>
    <row r="55" spans="1:4">
      <c r="B55" s="3">
        <f>SUM(B43:B54)</f>
        <v>4647018000</v>
      </c>
      <c r="C55" s="3">
        <f>SUM(C43:C54)</f>
        <v>4488</v>
      </c>
    </row>
    <row r="57" spans="1:4">
      <c r="A57" s="2" t="s">
        <v>15</v>
      </c>
      <c r="D57" s="6">
        <v>10</v>
      </c>
    </row>
    <row r="58" spans="1:4">
      <c r="A58" s="2" t="s">
        <v>16</v>
      </c>
      <c r="B58" s="3">
        <v>94644000</v>
      </c>
      <c r="C58" s="3"/>
      <c r="D58" s="6">
        <v>6</v>
      </c>
    </row>
    <row r="59" spans="1:4">
      <c r="A59" s="2" t="s">
        <v>17</v>
      </c>
      <c r="B59" s="3">
        <v>145262000</v>
      </c>
      <c r="C59" s="3"/>
      <c r="D59" s="6">
        <v>58</v>
      </c>
    </row>
    <row r="60" spans="1:4">
      <c r="A60" s="2" t="s">
        <v>18</v>
      </c>
      <c r="B60" s="3">
        <v>303216000</v>
      </c>
      <c r="C60" s="3"/>
      <c r="D60" s="6">
        <v>64</v>
      </c>
    </row>
    <row r="61" spans="1:4">
      <c r="A61" s="2" t="s">
        <v>19</v>
      </c>
      <c r="D61" s="6">
        <v>21</v>
      </c>
    </row>
    <row r="62" spans="1:4">
      <c r="A62" s="2" t="s">
        <v>20</v>
      </c>
      <c r="B62" s="3">
        <v>771139000</v>
      </c>
      <c r="C62" s="3"/>
      <c r="D62" s="6">
        <v>343</v>
      </c>
    </row>
    <row r="63" spans="1:4">
      <c r="A63" s="2" t="s">
        <v>21</v>
      </c>
      <c r="B63" s="3">
        <v>240994000</v>
      </c>
      <c r="C63" s="3"/>
      <c r="D63" s="6">
        <v>287</v>
      </c>
    </row>
    <row r="64" spans="1:4">
      <c r="A64" s="2" t="s">
        <v>22</v>
      </c>
      <c r="B64" s="3">
        <v>457522000</v>
      </c>
      <c r="C64" s="3"/>
      <c r="D64" s="6">
        <v>388</v>
      </c>
    </row>
    <row r="65" spans="1:4">
      <c r="A65" s="2" t="s">
        <v>23</v>
      </c>
      <c r="D65" s="6">
        <v>40</v>
      </c>
    </row>
    <row r="66" spans="1:4">
      <c r="A66" s="2" t="s">
        <v>24</v>
      </c>
      <c r="B66" s="3">
        <f>SUM(B49:B52)</f>
        <v>1156770000</v>
      </c>
      <c r="C66" s="3"/>
      <c r="D66" s="6">
        <v>877</v>
      </c>
    </row>
    <row r="67" spans="1:4">
      <c r="A67" s="2" t="s">
        <v>29</v>
      </c>
      <c r="B67" s="3"/>
      <c r="C67" s="3"/>
      <c r="D67" s="6">
        <v>272</v>
      </c>
    </row>
    <row r="68" spans="1:4">
      <c r="A68" s="2" t="s">
        <v>25</v>
      </c>
      <c r="B68" s="3">
        <f>B53</f>
        <v>270017000</v>
      </c>
      <c r="C68" s="3"/>
      <c r="D68" s="6">
        <v>217</v>
      </c>
    </row>
    <row r="69" spans="1:4">
      <c r="A69" s="2" t="s">
        <v>26</v>
      </c>
      <c r="B69" s="3">
        <v>1207454000</v>
      </c>
      <c r="C69" s="3"/>
      <c r="D69" s="6">
        <v>1346</v>
      </c>
    </row>
    <row r="70" spans="1:4">
      <c r="A70" s="2" t="s">
        <v>27</v>
      </c>
      <c r="B70" s="3">
        <f>SUM(B58:B69)</f>
        <v>4647018000</v>
      </c>
      <c r="C70" s="3"/>
      <c r="D70" s="6">
        <f>SUM(D57:D69)</f>
        <v>3929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6:F51"/>
  <sheetViews>
    <sheetView tabSelected="1" topLeftCell="A4" workbookViewId="0">
      <selection activeCell="G51" sqref="G51"/>
    </sheetView>
  </sheetViews>
  <sheetFormatPr defaultRowHeight="15"/>
  <cols>
    <col min="1" max="1" width="20.42578125" bestFit="1" customWidth="1"/>
    <col min="5" max="5" width="10.42578125" bestFit="1" customWidth="1"/>
    <col min="6" max="6" width="10.140625" customWidth="1"/>
  </cols>
  <sheetData>
    <row r="46" spans="1:6" ht="45">
      <c r="B46" s="4" t="s">
        <v>212</v>
      </c>
      <c r="C46" s="17" t="s">
        <v>216</v>
      </c>
      <c r="D46" s="4" t="s">
        <v>31</v>
      </c>
      <c r="E46" s="17" t="s">
        <v>214</v>
      </c>
      <c r="F46" s="17" t="s">
        <v>215</v>
      </c>
    </row>
    <row r="47" spans="1:6">
      <c r="A47" t="s">
        <v>155</v>
      </c>
      <c r="B47" s="31">
        <v>0.48</v>
      </c>
      <c r="C47" s="31">
        <v>0.51</v>
      </c>
      <c r="D47" s="31">
        <f>0.39+0.02</f>
        <v>0.41000000000000003</v>
      </c>
      <c r="E47" s="31">
        <f>B47-D47</f>
        <v>6.9999999999999951E-2</v>
      </c>
      <c r="F47" s="42">
        <f>C47-D47</f>
        <v>9.9999999999999978E-2</v>
      </c>
    </row>
    <row r="48" spans="1:6">
      <c r="A48" t="s">
        <v>211</v>
      </c>
      <c r="B48" s="31">
        <v>0.52</v>
      </c>
      <c r="C48" s="31">
        <v>0.49</v>
      </c>
      <c r="D48" s="31">
        <v>0.59</v>
      </c>
      <c r="E48" s="31">
        <f>B48-D48</f>
        <v>-6.9999999999999951E-2</v>
      </c>
      <c r="F48" s="42">
        <f>C48-D48</f>
        <v>-9.9999999999999978E-2</v>
      </c>
    </row>
    <row r="49" spans="1:6">
      <c r="B49" s="31"/>
      <c r="D49" s="31"/>
      <c r="E49" s="31"/>
    </row>
    <row r="50" spans="1:6">
      <c r="A50" t="s">
        <v>14</v>
      </c>
      <c r="B50" s="31">
        <f>0.51+0.02+0.03+0.03</f>
        <v>0.59000000000000008</v>
      </c>
      <c r="C50" s="31">
        <f>0.02+0.03+0.03+0.55</f>
        <v>0.63</v>
      </c>
      <c r="D50" s="31">
        <f>0.01+0.02+0.03+0.01+0.01+0.02+0.39</f>
        <v>0.49</v>
      </c>
      <c r="E50" s="31">
        <f>B50-D50</f>
        <v>0.10000000000000009</v>
      </c>
      <c r="F50" s="42">
        <f>C50-D50</f>
        <v>0.14000000000000001</v>
      </c>
    </row>
    <row r="51" spans="1:6">
      <c r="A51" t="s">
        <v>211</v>
      </c>
      <c r="B51" s="31">
        <v>0.41</v>
      </c>
      <c r="C51" s="31">
        <v>0.37</v>
      </c>
      <c r="D51" s="31">
        <v>0.51</v>
      </c>
      <c r="E51" s="31">
        <f>B51-D51</f>
        <v>-0.10000000000000003</v>
      </c>
      <c r="F51" s="42">
        <f>C51-D51</f>
        <v>-0.14000000000000001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selection activeCell="F12" activeCellId="1" sqref="F3:F6 F12"/>
    </sheetView>
  </sheetViews>
  <sheetFormatPr defaultRowHeight="15"/>
  <cols>
    <col min="1" max="1" width="48.7109375" bestFit="1" customWidth="1"/>
    <col min="2" max="2" width="15.5703125" bestFit="1" customWidth="1"/>
    <col min="3" max="3" width="17.85546875" customWidth="1"/>
    <col min="4" max="4" width="30.5703125" bestFit="1" customWidth="1"/>
    <col min="6" max="6" width="39" style="6" bestFit="1" customWidth="1"/>
  </cols>
  <sheetData>
    <row r="1" spans="1:6">
      <c r="A1" s="1" t="s">
        <v>31</v>
      </c>
      <c r="D1" s="4" t="s">
        <v>30</v>
      </c>
      <c r="E1" s="6"/>
      <c r="F1" s="7" t="s">
        <v>213</v>
      </c>
    </row>
    <row r="2" spans="1:6">
      <c r="A2" s="1" t="s">
        <v>0</v>
      </c>
      <c r="E2" s="6"/>
    </row>
    <row r="3" spans="1:6">
      <c r="A3" s="2" t="s">
        <v>1</v>
      </c>
      <c r="B3" s="3">
        <f>VLOOKUP(A3,'DOE Budget 2007_2008'!$A$3:$B$65,2,FALSE)</f>
        <v>7105224000</v>
      </c>
      <c r="C3" s="3">
        <f>VLOOKUP(A3,'DOE Budget 2007_2008'!$A$3:$E$65,5,FALSE)</f>
        <v>6862</v>
      </c>
      <c r="D3" t="s">
        <v>35</v>
      </c>
      <c r="E3" s="6">
        <f>'Charter Calculations 2009'!S79</f>
        <v>9427.3570062026993</v>
      </c>
      <c r="F3" s="6">
        <f>'Charter Calcs - Public Space'!S53</f>
        <v>9957.6898220736093</v>
      </c>
    </row>
    <row r="4" spans="1:6">
      <c r="A4" s="2" t="s">
        <v>2</v>
      </c>
      <c r="B4" s="3">
        <f>VLOOKUP(A4,'DOE Budget 2007_2008'!$A$3:$B$65,2,FALSE)</f>
        <v>374938000</v>
      </c>
      <c r="C4" s="3">
        <f>VLOOKUP(A4,'DOE Budget 2007_2008'!$A$3:$E$65,5,FALSE)</f>
        <v>362</v>
      </c>
      <c r="D4" t="s">
        <v>36</v>
      </c>
      <c r="E4" s="6">
        <f>'Charter Calculations 2009'!T79</f>
        <v>530.9338905247389</v>
      </c>
      <c r="F4" s="6">
        <f>'Charter Calcs - Public Space'!T53</f>
        <v>570.24212114298496</v>
      </c>
    </row>
    <row r="5" spans="1:6">
      <c r="A5" s="2" t="s">
        <v>3</v>
      </c>
      <c r="B5" s="3">
        <f>VLOOKUP(A5,'DOE Budget 2007_2008'!$A$3:$B$65,2,FALSE)</f>
        <v>16112000</v>
      </c>
      <c r="C5" s="3">
        <f>VLOOKUP(A5,'DOE Budget 2007_2008'!$A$3:$E$65,5,FALSE)</f>
        <v>16</v>
      </c>
      <c r="D5" t="s">
        <v>37</v>
      </c>
      <c r="E5" s="6">
        <f>'Charter Calculations 2009'!U79</f>
        <v>530.9338905247389</v>
      </c>
      <c r="F5" s="6">
        <f>'Charter Calcs - Public Space'!U53</f>
        <v>570.24212114298496</v>
      </c>
    </row>
    <row r="6" spans="1:6">
      <c r="A6" s="2" t="s">
        <v>4</v>
      </c>
      <c r="B6" s="3">
        <f>VLOOKUP(A6,'DOE Budget 2007_2008'!$A$3:$B$65,2,FALSE)</f>
        <v>145262000</v>
      </c>
      <c r="C6" s="3">
        <f>VLOOKUP(A6,'DOE Budget 2007_2008'!$A$3:$E$65,5,FALSE)</f>
        <v>140</v>
      </c>
      <c r="D6" t="s">
        <v>38</v>
      </c>
      <c r="E6" s="6">
        <f>'Charter Calculations 2009'!AA79</f>
        <v>347.9890630853306</v>
      </c>
      <c r="F6" s="6">
        <f>'Charter Calcs - Public Space'!AA53</f>
        <v>382.56009585966996</v>
      </c>
    </row>
    <row r="7" spans="1:6">
      <c r="A7" s="2" t="s">
        <v>5</v>
      </c>
      <c r="B7" s="3">
        <f>VLOOKUP(A7,'DOE Budget 2007_2008'!$A$3:$B$65,2,FALSE)</f>
        <v>94644000</v>
      </c>
      <c r="C7" s="3">
        <f>VLOOKUP(A7,'DOE Budget 2007_2008'!$A$3:$E$65,5,FALSE)</f>
        <v>91</v>
      </c>
      <c r="E7" s="6"/>
    </row>
    <row r="8" spans="1:6">
      <c r="A8" s="2" t="s">
        <v>6</v>
      </c>
      <c r="B8" s="3">
        <f>VLOOKUP(A8,'DOE Budget 2007_2008'!$A$3:$B$65,2,FALSE)</f>
        <v>240994000</v>
      </c>
      <c r="C8" s="3">
        <f>VLOOKUP(A8,'DOE Budget 2007_2008'!$A$3:$E$65,5,FALSE)</f>
        <v>233</v>
      </c>
      <c r="E8" s="6"/>
    </row>
    <row r="9" spans="1:6">
      <c r="A9" s="2" t="s">
        <v>7</v>
      </c>
      <c r="B9" s="3">
        <f>VLOOKUP(A9,'DOE Budget 2007_2008'!$A$3:$B$65,2,FALSE)</f>
        <v>563096000</v>
      </c>
      <c r="C9" s="3">
        <f>VLOOKUP(A9,'DOE Budget 2007_2008'!$A$3:$E$65,5,FALSE)</f>
        <v>544</v>
      </c>
      <c r="E9" s="6"/>
    </row>
    <row r="10" spans="1:6">
      <c r="A10" s="2" t="s">
        <v>8</v>
      </c>
      <c r="B10" s="3">
        <f>VLOOKUP(A10,'DOE Budget 2007_2008'!$A$3:$B$65,2,FALSE)</f>
        <v>308892000</v>
      </c>
      <c r="C10" s="3">
        <f>VLOOKUP(A10,'DOE Budget 2007_2008'!$A$3:$E$65,5,FALSE)</f>
        <v>298</v>
      </c>
      <c r="E10" s="6"/>
    </row>
    <row r="11" spans="1:6">
      <c r="A11" s="2" t="s">
        <v>9</v>
      </c>
      <c r="B11" s="3">
        <f>VLOOKUP(A11,'DOE Budget 2007_2008'!$A$3:$B$65,2,FALSE)</f>
        <v>194299000</v>
      </c>
      <c r="C11" s="3">
        <f>VLOOKUP(A11,'DOE Budget 2007_2008'!$A$3:$E$65,5,FALSE)</f>
        <v>188</v>
      </c>
      <c r="E11" s="6"/>
    </row>
    <row r="12" spans="1:6">
      <c r="A12" s="2" t="s">
        <v>10</v>
      </c>
      <c r="B12" s="3">
        <f>SUM(B31:B39)-SUM(B3:B11)-B71</f>
        <v>4632324000</v>
      </c>
      <c r="C12" s="3">
        <f>C41-SUM(C3:C11)</f>
        <v>4473</v>
      </c>
      <c r="D12" t="s">
        <v>39</v>
      </c>
      <c r="E12" s="6">
        <f>'Charter Salaries 2009'!M80-SUM(E3:E6)</f>
        <v>3517.6097793615809</v>
      </c>
      <c r="F12" s="6">
        <f>'Charters Salaries- Public Space'!$M$53-SUM('DOE Adjustment'!F3:F6)</f>
        <v>2733.9558333800687</v>
      </c>
    </row>
    <row r="13" spans="1:6">
      <c r="E13" s="6"/>
    </row>
    <row r="14" spans="1:6">
      <c r="A14" s="1" t="s">
        <v>11</v>
      </c>
      <c r="E14" s="7"/>
    </row>
    <row r="15" spans="1:6">
      <c r="A15" s="2" t="s">
        <v>1</v>
      </c>
      <c r="B15" s="3">
        <f>VLOOKUP(A15,'DOE Budget 2007_2008'!$A$3:$B$65,2,FALSE)</f>
        <v>7105224000</v>
      </c>
      <c r="C15" s="3">
        <f>VLOOKUP(A15,'DOE Budget 2007_2008'!$A$3:$E$65,5,FALSE)</f>
        <v>6862</v>
      </c>
      <c r="D15" t="s">
        <v>32</v>
      </c>
      <c r="E15" s="6">
        <f>'Charter Salaries 2009'!D80</f>
        <v>8721.5471845716365</v>
      </c>
      <c r="F15" s="6">
        <f>'Charters Salaries- Public Space'!D53</f>
        <v>9171.0876186073201</v>
      </c>
    </row>
    <row r="16" spans="1:6">
      <c r="A16" s="2" t="s">
        <v>2</v>
      </c>
      <c r="B16" s="3">
        <f>VLOOKUP(A16,'DOE Budget 2007_2008'!$A$3:$B$65,2,FALSE)</f>
        <v>374938000</v>
      </c>
      <c r="C16" s="3">
        <f>VLOOKUP(A16,'DOE Budget 2007_2008'!$A$3:$E$65,5,FALSE)</f>
        <v>362</v>
      </c>
      <c r="D16" t="s">
        <v>33</v>
      </c>
      <c r="E16" s="6">
        <f>'Charter Salaries 2009'!H80</f>
        <v>1324.9567911795959</v>
      </c>
      <c r="F16" s="6">
        <f>'Charters Salaries- Public Space'!H53</f>
        <v>1273.9438770566685</v>
      </c>
    </row>
    <row r="17" spans="1:6">
      <c r="A17" s="2" t="s">
        <v>3</v>
      </c>
      <c r="B17" s="3">
        <f>VLOOKUP(A17,'DOE Budget 2007_2008'!$A$3:$B$65,2,FALSE)</f>
        <v>16112000</v>
      </c>
      <c r="C17" s="3">
        <f>VLOOKUP(A17,'DOE Budget 2007_2008'!$A$3:$E$65,5,FALSE)</f>
        <v>16</v>
      </c>
      <c r="E17" s="6"/>
    </row>
    <row r="18" spans="1:6">
      <c r="A18" s="8" t="s">
        <v>168</v>
      </c>
      <c r="B18" s="3">
        <f>VLOOKUP(A18,'DOE Budget 2007_2008'!$A$3:$B$65,2,FALSE)</f>
        <v>292179000</v>
      </c>
      <c r="C18" s="3">
        <f>VLOOKUP(A18,'DOE Budget 2007_2008'!$A$3:$E$65,5,FALSE)</f>
        <v>282</v>
      </c>
      <c r="E18" s="6"/>
    </row>
    <row r="19" spans="1:6">
      <c r="A19" s="8" t="s">
        <v>169</v>
      </c>
      <c r="B19" s="3">
        <f>VLOOKUP(A19,'DOE Budget 2007_2008'!$A$3:$B$65,2,FALSE)</f>
        <v>494943000</v>
      </c>
      <c r="C19" s="3">
        <f>VLOOKUP(A19,'DOE Budget 2007_2008'!$A$3:$E$65,5,FALSE)</f>
        <v>478</v>
      </c>
      <c r="E19" s="6"/>
    </row>
    <row r="20" spans="1:6">
      <c r="A20" s="8" t="s">
        <v>170</v>
      </c>
      <c r="B20" s="3">
        <f>VLOOKUP(A20,'DOE Budget 2007_2008'!$A$3:$B$65,2,FALSE)</f>
        <v>102388000</v>
      </c>
      <c r="C20" s="3">
        <f>VLOOKUP(A20,'DOE Budget 2007_2008'!$A$3:$E$65,5,FALSE)</f>
        <v>99</v>
      </c>
      <c r="E20" s="6"/>
    </row>
    <row r="21" spans="1:6">
      <c r="A21" s="8" t="s">
        <v>171</v>
      </c>
      <c r="B21" s="3">
        <f>VLOOKUP(A21,'DOE Budget 2007_2008'!$A$3:$B$65,2,FALSE)</f>
        <v>601252000</v>
      </c>
      <c r="C21" s="3">
        <f>VLOOKUP(A21,'DOE Budget 2007_2008'!$A$3:$E$65,5,FALSE)</f>
        <v>581</v>
      </c>
      <c r="E21" s="6"/>
    </row>
    <row r="22" spans="1:6">
      <c r="A22" s="2" t="s">
        <v>10</v>
      </c>
      <c r="B22" s="3">
        <f>SUM(B31:B39)-SUM(B15:B21)-B71</f>
        <v>4688749000</v>
      </c>
      <c r="C22" s="3">
        <f>C41-SUM(C15:C21)</f>
        <v>4527</v>
      </c>
      <c r="D22" t="s">
        <v>34</v>
      </c>
      <c r="E22" s="6">
        <f>'Charter Salaries 2009'!M80-SUM(E15:E16)</f>
        <v>4308.319653947854</v>
      </c>
      <c r="F22" s="6">
        <f>'Charters Salaries- Public Space'!$M$53-SUM('DOE Adjustment'!F15:F16)</f>
        <v>3769.6584979353283</v>
      </c>
    </row>
    <row r="23" spans="1:6">
      <c r="E23" s="6"/>
    </row>
    <row r="24" spans="1:6">
      <c r="A24" s="1" t="s">
        <v>12</v>
      </c>
      <c r="E24" s="6"/>
    </row>
    <row r="25" spans="1:6">
      <c r="A25" s="2" t="s">
        <v>1</v>
      </c>
      <c r="B25" s="3">
        <f>VLOOKUP(A25,'DOE Budget 2007_2008'!$A$3:$B$65,2,FALSE)</f>
        <v>7105224000</v>
      </c>
      <c r="C25" s="3">
        <f>VLOOKUP(A25,'DOE Budget 2007_2008'!$A$3:$E$65,5,FALSE)</f>
        <v>6862</v>
      </c>
      <c r="D25" t="s">
        <v>32</v>
      </c>
      <c r="E25" s="6">
        <f>'Charter Salaries 2009'!D80</f>
        <v>8721.5471845716365</v>
      </c>
      <c r="F25" s="6">
        <f>F15</f>
        <v>9171.0876186073201</v>
      </c>
    </row>
    <row r="26" spans="1:6">
      <c r="A26" s="2" t="s">
        <v>2</v>
      </c>
      <c r="B26" s="3">
        <f>VLOOKUP(A26,'DOE Budget 2007_2008'!$A$3:$B$65,2,FALSE)</f>
        <v>374938000</v>
      </c>
      <c r="C26" s="3">
        <f>VLOOKUP(A26,'DOE Budget 2007_2008'!$A$3:$E$65,5,FALSE)</f>
        <v>362</v>
      </c>
      <c r="E26" s="6"/>
    </row>
    <row r="27" spans="1:6">
      <c r="A27" s="2" t="s">
        <v>3</v>
      </c>
      <c r="B27" s="3">
        <f>VLOOKUP(A27,'DOE Budget 2007_2008'!$A$3:$B$65,2,FALSE)</f>
        <v>16112000</v>
      </c>
      <c r="C27" s="3">
        <f>VLOOKUP(A27,'DOE Budget 2007_2008'!$A$3:$E$65,5,FALSE)</f>
        <v>16</v>
      </c>
      <c r="E27" s="6"/>
    </row>
    <row r="28" spans="1:6">
      <c r="A28" s="2" t="s">
        <v>10</v>
      </c>
      <c r="B28" s="3">
        <f>SUM(B31:B39)-SUM(B25:B27)-B71</f>
        <v>6179511000</v>
      </c>
      <c r="C28" s="3">
        <f>C41-SUM(C25:C27)</f>
        <v>5967</v>
      </c>
      <c r="D28" t="s">
        <v>34</v>
      </c>
      <c r="E28" s="6">
        <f>'Charter Salaries 2009'!M80-E25</f>
        <v>5633.2764451274506</v>
      </c>
      <c r="F28" s="6">
        <f>'Charters Salaries- Public Space'!$M$53-F25</f>
        <v>5043.6023749919968</v>
      </c>
    </row>
    <row r="29" spans="1:6">
      <c r="E29" s="6"/>
    </row>
    <row r="30" spans="1:6">
      <c r="A30" s="1" t="s">
        <v>13</v>
      </c>
      <c r="E30" s="6"/>
    </row>
    <row r="31" spans="1:6">
      <c r="A31" s="8" t="s">
        <v>186</v>
      </c>
      <c r="B31" s="3">
        <f>VLOOKUP(A31,'DOE Budget 2007_2008'!$A$3:$B$65,2,FALSE)</f>
        <v>312550000</v>
      </c>
      <c r="C31" s="3">
        <f>VLOOKUP(A31,'DOE Budget 2007_2008'!$A$3:$E$65,5,FALSE)</f>
        <v>302</v>
      </c>
      <c r="E31" s="6"/>
    </row>
    <row r="32" spans="1:6">
      <c r="A32" s="8" t="s">
        <v>192</v>
      </c>
      <c r="B32" s="3">
        <f>VLOOKUP(A32,'DOE Budget 2007_2008'!$A$3:$B$65,2,FALSE)</f>
        <v>385638000</v>
      </c>
      <c r="C32" s="3">
        <f>VLOOKUP(A32,'DOE Budget 2007_2008'!$A$3:$E$65,5,FALSE)</f>
        <v>372</v>
      </c>
      <c r="E32" s="6"/>
    </row>
    <row r="33" spans="1:5">
      <c r="A33" s="8" t="s">
        <v>198</v>
      </c>
      <c r="B33" s="3">
        <f>VLOOKUP(A33,'DOE Budget 2007_2008'!$A$3:$B$65,2,FALSE)</f>
        <v>1577379000</v>
      </c>
      <c r="C33" s="3">
        <f>VLOOKUP(A33,'DOE Budget 2007_2008'!$A$3:$E$65,5,FALSE)</f>
        <v>1523</v>
      </c>
      <c r="E33" s="6"/>
    </row>
    <row r="34" spans="1:5">
      <c r="A34" s="8" t="s">
        <v>158</v>
      </c>
      <c r="B34" s="3">
        <f>VLOOKUP(A34,'DOE Budget 2007_2008'!$A$3:$B$65,2,FALSE)</f>
        <v>9043461000</v>
      </c>
      <c r="C34" s="3">
        <f>VLOOKUP(A34,'DOE Budget 2007_2008'!$A$3:$E$65,5,FALSE)</f>
        <v>8734</v>
      </c>
      <c r="E34" s="6"/>
    </row>
    <row r="35" spans="1:5">
      <c r="A35" s="8" t="s">
        <v>159</v>
      </c>
      <c r="B35" s="3">
        <f>VLOOKUP(A35,'DOE Budget 2007_2008'!$A$3:$B$65,2,FALSE)</f>
        <v>2492917000</v>
      </c>
      <c r="C35" s="3">
        <f>VLOOKUP(A35,'DOE Budget 2007_2008'!$A$3:$E$65,5,FALSE)</f>
        <v>2408</v>
      </c>
      <c r="E35" s="6"/>
    </row>
    <row r="36" spans="1:5">
      <c r="A36" s="8" t="s">
        <v>167</v>
      </c>
      <c r="B36" s="3">
        <f>VLOOKUP(A36,'DOE Budget 2007_2008'!$A$3:$B$65,2,FALSE)</f>
        <v>1649073000</v>
      </c>
      <c r="C36" s="3">
        <f>VLOOKUP(A36,'DOE Budget 2007_2008'!$A$3:$E$65,5,FALSE)</f>
        <v>1593</v>
      </c>
      <c r="E36" s="6"/>
    </row>
    <row r="37" spans="1:5">
      <c r="A37" s="8" t="s">
        <v>173</v>
      </c>
      <c r="B37" s="3">
        <f>VLOOKUP(A37,'DOE Budget 2007_2008'!$A$3:$B$65,2,FALSE)</f>
        <v>1618672000</v>
      </c>
      <c r="C37" s="3">
        <f>VLOOKUP(A37,'DOE Budget 2007_2008'!$A$3:$E$65,5,FALSE)</f>
        <v>1563</v>
      </c>
      <c r="E37" s="6"/>
    </row>
    <row r="38" spans="1:5">
      <c r="A38" s="8" t="s">
        <v>179</v>
      </c>
      <c r="B38" s="3">
        <f>VLOOKUP(A38,'DOE Budget 2007_2008'!$A$3:$B$65,2,FALSE)</f>
        <v>1156769000</v>
      </c>
      <c r="C38" s="3">
        <f>VLOOKUP(A38,'DOE Budget 2007_2008'!$A$3:$E$65,5,FALSE)</f>
        <v>1117</v>
      </c>
      <c r="E38" s="6"/>
    </row>
    <row r="39" spans="1:5">
      <c r="A39" s="8" t="s">
        <v>184</v>
      </c>
      <c r="B39" s="3">
        <f>VLOOKUP(A39,'DOE Budget 2007_2008'!$A$3:$B$65,2,FALSE)</f>
        <v>86344000</v>
      </c>
      <c r="C39" s="3">
        <f>VLOOKUP(A39,'DOE Budget 2007_2008'!$A$3:$E$65,5,FALSE)</f>
        <v>83</v>
      </c>
      <c r="E39" s="6"/>
    </row>
    <row r="40" spans="1:5">
      <c r="A40" s="8" t="s">
        <v>210</v>
      </c>
      <c r="B40" s="3">
        <f>B56</f>
        <v>4647018000</v>
      </c>
      <c r="C40" s="3">
        <f>C56</f>
        <v>4488</v>
      </c>
      <c r="E40" s="6"/>
    </row>
    <row r="41" spans="1:5">
      <c r="C41" s="3">
        <f>SUM(C31:C39)-C40</f>
        <v>13207</v>
      </c>
      <c r="E41" s="6"/>
    </row>
    <row r="42" spans="1:5">
      <c r="E42" s="6"/>
    </row>
    <row r="43" spans="1:5">
      <c r="A43" s="4" t="s">
        <v>28</v>
      </c>
      <c r="E43" s="6"/>
    </row>
    <row r="44" spans="1:5">
      <c r="A44" s="8" t="s">
        <v>174</v>
      </c>
      <c r="B44" s="3">
        <f>VLOOKUP(A44,'DOE Budget 2007_2008'!$A$3:$B$65,2,FALSE)</f>
        <v>457522000</v>
      </c>
      <c r="C44" s="3">
        <f>VLOOKUP(A44,'DOE Budget 2007_2008'!$A$3:$E$65,5,FALSE)</f>
        <v>442</v>
      </c>
      <c r="E44" s="6"/>
    </row>
    <row r="45" spans="1:5">
      <c r="A45" s="8" t="s">
        <v>175</v>
      </c>
      <c r="B45" s="3">
        <f>VLOOKUP(A45,'DOE Budget 2007_2008'!$A$3:$B$65,2,FALSE)</f>
        <v>771139000</v>
      </c>
      <c r="C45" s="3">
        <f>VLOOKUP(A45,'DOE Budget 2007_2008'!$A$3:$E$65,5,FALSE)</f>
        <v>745</v>
      </c>
      <c r="E45" s="6"/>
    </row>
    <row r="46" spans="1:5">
      <c r="A46" s="8" t="s">
        <v>4</v>
      </c>
      <c r="B46" s="3">
        <f>VLOOKUP(A46,'DOE Budget 2007_2008'!$A$3:$B$65,2,FALSE)</f>
        <v>145262000</v>
      </c>
      <c r="C46" s="3">
        <f>VLOOKUP(A46,'DOE Budget 2007_2008'!$A$3:$E$65,5,FALSE)</f>
        <v>140</v>
      </c>
      <c r="E46" s="6"/>
    </row>
    <row r="47" spans="1:5">
      <c r="A47" s="8" t="s">
        <v>5</v>
      </c>
      <c r="B47" s="3">
        <f>VLOOKUP(A47,'DOE Budget 2007_2008'!$A$3:$B$65,2,FALSE)</f>
        <v>94644000</v>
      </c>
      <c r="C47" s="3">
        <f>VLOOKUP(A47,'DOE Budget 2007_2008'!$A$3:$E$65,5,FALSE)</f>
        <v>91</v>
      </c>
      <c r="E47" s="6"/>
    </row>
    <row r="48" spans="1:5">
      <c r="A48" s="8" t="s">
        <v>164</v>
      </c>
      <c r="B48" s="3">
        <f>VLOOKUP(A48,'DOE Budget 2007_2008'!$A$3:$B$65,2,FALSE)</f>
        <v>303216000</v>
      </c>
      <c r="C48" s="3">
        <f>VLOOKUP(A48,'DOE Budget 2007_2008'!$A$3:$E$65,5,FALSE)</f>
        <v>293</v>
      </c>
      <c r="E48" s="6"/>
    </row>
    <row r="49" spans="1:5">
      <c r="A49" s="8" t="s">
        <v>6</v>
      </c>
      <c r="B49" s="3">
        <f>VLOOKUP(A49,'DOE Budget 2007_2008'!$A$3:$B$65,2,FALSE)</f>
        <v>240994000</v>
      </c>
      <c r="C49" s="3">
        <f>VLOOKUP(A49,'DOE Budget 2007_2008'!$A$3:$E$65,5,FALSE)</f>
        <v>233</v>
      </c>
      <c r="E49" s="6"/>
    </row>
    <row r="50" spans="1:5">
      <c r="A50" s="8" t="s">
        <v>180</v>
      </c>
      <c r="B50" s="3">
        <f>VLOOKUP(A50,'DOE Budget 2007_2008'!$A$3:$B$65,2,FALSE)</f>
        <v>605823000</v>
      </c>
      <c r="C50" s="3">
        <f>VLOOKUP(A50,'DOE Budget 2007_2008'!$A$3:$E$65,5,FALSE)</f>
        <v>585</v>
      </c>
      <c r="E50" s="6"/>
    </row>
    <row r="51" spans="1:5">
      <c r="A51" s="8" t="s">
        <v>181</v>
      </c>
      <c r="B51" s="3">
        <f>VLOOKUP(A51,'DOE Budget 2007_2008'!$A$3:$B$65,2,FALSE)</f>
        <v>199915000</v>
      </c>
      <c r="C51" s="3">
        <f>VLOOKUP(A51,'DOE Budget 2007_2008'!$A$3:$E$65,5,FALSE)</f>
        <v>193</v>
      </c>
      <c r="E51" s="6"/>
    </row>
    <row r="52" spans="1:5">
      <c r="A52" s="8" t="s">
        <v>182</v>
      </c>
      <c r="B52" s="3">
        <f>VLOOKUP(A52,'DOE Budget 2007_2008'!$A$3:$B$65,2,FALSE)</f>
        <v>100402000</v>
      </c>
      <c r="C52" s="3">
        <f>VLOOKUP(A52,'DOE Budget 2007_2008'!$A$3:$E$65,5,FALSE)</f>
        <v>97</v>
      </c>
      <c r="E52" s="6"/>
    </row>
    <row r="53" spans="1:5">
      <c r="A53" s="8" t="s">
        <v>183</v>
      </c>
      <c r="B53" s="3">
        <f>VLOOKUP(A53,'DOE Budget 2007_2008'!$A$3:$B$65,2,FALSE)</f>
        <v>250630000</v>
      </c>
      <c r="C53" s="3">
        <f>VLOOKUP(A53,'DOE Budget 2007_2008'!$A$3:$E$65,5,FALSE)</f>
        <v>242</v>
      </c>
      <c r="E53" s="6"/>
    </row>
    <row r="54" spans="1:5">
      <c r="A54" s="8" t="s">
        <v>176</v>
      </c>
      <c r="B54" s="3">
        <f>VLOOKUP(A54,'DOE Budget 2007_2008'!$A$3:$B$65,2,FALSE)</f>
        <v>270017000</v>
      </c>
      <c r="C54" s="3">
        <f>VLOOKUP(A54,'DOE Budget 2007_2008'!$A$3:$E$65,5,FALSE)</f>
        <v>261</v>
      </c>
      <c r="E54" s="6"/>
    </row>
    <row r="55" spans="1:5">
      <c r="A55" s="8" t="s">
        <v>200</v>
      </c>
      <c r="B55" s="3">
        <f>VLOOKUP(A55,'DOE Budget 2007_2008'!$A$3:$B$65,2,FALSE)</f>
        <v>1207454000</v>
      </c>
      <c r="C55" s="3">
        <f>VLOOKUP(A55,'DOE Budget 2007_2008'!$A$3:$E$65,5,FALSE)</f>
        <v>1166</v>
      </c>
      <c r="E55" s="6"/>
    </row>
    <row r="56" spans="1:5">
      <c r="B56" s="3">
        <f>SUM(B44:B55)</f>
        <v>4647018000</v>
      </c>
      <c r="C56" s="3">
        <f>SUM(C44:C55)</f>
        <v>4488</v>
      </c>
      <c r="E56" s="6"/>
    </row>
    <row r="57" spans="1:5">
      <c r="C57" s="3"/>
      <c r="E57" s="6"/>
    </row>
    <row r="58" spans="1:5">
      <c r="A58" s="2" t="s">
        <v>15</v>
      </c>
      <c r="D58" s="6">
        <v>10</v>
      </c>
      <c r="E58" s="6"/>
    </row>
    <row r="59" spans="1:5">
      <c r="A59" s="2" t="s">
        <v>16</v>
      </c>
      <c r="B59" s="3">
        <v>94644000</v>
      </c>
      <c r="D59" s="6">
        <v>6</v>
      </c>
      <c r="E59" s="6"/>
    </row>
    <row r="60" spans="1:5">
      <c r="A60" s="2" t="s">
        <v>17</v>
      </c>
      <c r="B60" s="3">
        <v>145262000</v>
      </c>
      <c r="C60" s="3"/>
      <c r="D60" s="6">
        <v>58</v>
      </c>
      <c r="E60" s="6"/>
    </row>
    <row r="61" spans="1:5">
      <c r="A61" s="2" t="s">
        <v>18</v>
      </c>
      <c r="B61" s="3">
        <v>303216000</v>
      </c>
      <c r="C61" s="3"/>
      <c r="D61" s="6">
        <v>64</v>
      </c>
      <c r="E61" s="6"/>
    </row>
    <row r="62" spans="1:5">
      <c r="A62" s="2" t="s">
        <v>19</v>
      </c>
      <c r="C62" s="3"/>
      <c r="D62" s="6">
        <v>21</v>
      </c>
      <c r="E62" s="6"/>
    </row>
    <row r="63" spans="1:5">
      <c r="A63" s="2" t="s">
        <v>20</v>
      </c>
      <c r="B63" s="3">
        <v>771139000</v>
      </c>
      <c r="D63" s="6">
        <v>343</v>
      </c>
      <c r="E63" s="6"/>
    </row>
    <row r="64" spans="1:5">
      <c r="A64" s="2" t="s">
        <v>21</v>
      </c>
      <c r="B64" s="3">
        <v>240994000</v>
      </c>
      <c r="C64" s="3"/>
      <c r="D64" s="6">
        <v>287</v>
      </c>
      <c r="E64" s="6"/>
    </row>
    <row r="65" spans="1:5">
      <c r="A65" s="2" t="s">
        <v>22</v>
      </c>
      <c r="B65" s="3">
        <v>457522000</v>
      </c>
      <c r="C65" s="3"/>
      <c r="D65" s="6">
        <v>388</v>
      </c>
      <c r="E65" s="6"/>
    </row>
    <row r="66" spans="1:5">
      <c r="A66" s="2" t="s">
        <v>23</v>
      </c>
      <c r="C66" s="3"/>
      <c r="D66" s="6">
        <v>40</v>
      </c>
      <c r="E66" s="6"/>
    </row>
    <row r="67" spans="1:5">
      <c r="A67" s="2" t="s">
        <v>24</v>
      </c>
      <c r="B67" s="3">
        <f>SUM(B50:B53)</f>
        <v>1156770000</v>
      </c>
      <c r="D67" s="6">
        <v>877</v>
      </c>
      <c r="E67" s="6"/>
    </row>
    <row r="68" spans="1:5">
      <c r="A68" s="2" t="s">
        <v>29</v>
      </c>
      <c r="B68" s="3"/>
      <c r="C68" s="3"/>
      <c r="D68" s="6">
        <v>272</v>
      </c>
      <c r="E68" s="6"/>
    </row>
    <row r="69" spans="1:5">
      <c r="A69" s="2" t="s">
        <v>25</v>
      </c>
      <c r="B69" s="3">
        <f>B54</f>
        <v>270017000</v>
      </c>
      <c r="C69" s="3"/>
      <c r="D69" s="6">
        <v>217</v>
      </c>
      <c r="E69" s="6"/>
    </row>
    <row r="70" spans="1:5">
      <c r="A70" s="2" t="s">
        <v>26</v>
      </c>
      <c r="B70" s="3">
        <v>1207454000</v>
      </c>
      <c r="C70" s="3"/>
      <c r="D70" s="6">
        <v>1346</v>
      </c>
      <c r="E70" s="6"/>
    </row>
    <row r="71" spans="1:5">
      <c r="A71" s="2" t="s">
        <v>27</v>
      </c>
      <c r="B71" s="3">
        <f>SUM(B59:B70)</f>
        <v>4647018000</v>
      </c>
      <c r="C71" s="3"/>
      <c r="D71" s="5">
        <f>SUM(D58:D70)</f>
        <v>3929</v>
      </c>
      <c r="E71" s="6"/>
    </row>
    <row r="72" spans="1:5">
      <c r="C72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48"/>
  <sheetViews>
    <sheetView topLeftCell="A4" workbookViewId="0">
      <selection activeCell="B47" sqref="B47"/>
    </sheetView>
  </sheetViews>
  <sheetFormatPr defaultRowHeight="15"/>
  <cols>
    <col min="1" max="1" width="20.42578125" bestFit="1" customWidth="1"/>
    <col min="5" max="5" width="10.85546875" customWidth="1"/>
    <col min="6" max="6" width="11.140625" customWidth="1"/>
    <col min="7" max="7" width="9.140625" customWidth="1"/>
  </cols>
  <sheetData>
    <row r="5" ht="12.75" customHeight="1"/>
    <row r="42" spans="1:6" ht="45">
      <c r="B42" s="4" t="s">
        <v>212</v>
      </c>
      <c r="C42" s="17" t="s">
        <v>216</v>
      </c>
      <c r="D42" s="4" t="s">
        <v>31</v>
      </c>
      <c r="E42" s="17" t="s">
        <v>214</v>
      </c>
      <c r="F42" s="17" t="s">
        <v>215</v>
      </c>
    </row>
    <row r="43" spans="1:6">
      <c r="A43" t="s">
        <v>155</v>
      </c>
      <c r="B43" s="31">
        <v>0.61</v>
      </c>
      <c r="C43" s="31">
        <f>0.65</f>
        <v>0.65</v>
      </c>
      <c r="D43" s="31">
        <f>0.52+0.03</f>
        <v>0.55000000000000004</v>
      </c>
      <c r="E43" s="31">
        <f>B43-D43</f>
        <v>5.9999999999999942E-2</v>
      </c>
      <c r="F43" s="42">
        <f>C43-D43</f>
        <v>9.9999999999999978E-2</v>
      </c>
    </row>
    <row r="44" spans="1:6">
      <c r="A44" t="s">
        <v>211</v>
      </c>
      <c r="B44" s="31">
        <v>0.39</v>
      </c>
      <c r="C44" s="31">
        <v>0.35</v>
      </c>
      <c r="D44" s="31">
        <f>0.45</f>
        <v>0.45</v>
      </c>
      <c r="E44" s="31">
        <f>B44-D44</f>
        <v>-0.06</v>
      </c>
      <c r="F44" s="42">
        <f>C44-D44</f>
        <v>-0.10000000000000003</v>
      </c>
    </row>
    <row r="45" spans="1:6">
      <c r="B45" s="31"/>
      <c r="C45" s="31"/>
      <c r="D45" s="31"/>
      <c r="E45" s="31"/>
    </row>
    <row r="46" spans="1:6">
      <c r="A46" t="s">
        <v>14</v>
      </c>
      <c r="B46" s="31">
        <f>0.66+0.04+0.04+0.02</f>
        <v>0.76000000000000012</v>
      </c>
      <c r="C46" s="31">
        <f>0.7+0.04+0.04+0.03</f>
        <v>0.81</v>
      </c>
      <c r="D46" s="31">
        <f>0.01+0.02+0.04+0.02+0.01+0.01+0.03+0.52</f>
        <v>0.66</v>
      </c>
      <c r="E46" s="31">
        <f>B46-D46</f>
        <v>0.10000000000000009</v>
      </c>
      <c r="F46" s="42">
        <f>C46-D46</f>
        <v>0.15000000000000002</v>
      </c>
    </row>
    <row r="47" spans="1:6">
      <c r="A47" t="s">
        <v>211</v>
      </c>
      <c r="B47" s="31">
        <f>0.24</f>
        <v>0.24</v>
      </c>
      <c r="C47" s="31">
        <v>0.19</v>
      </c>
      <c r="D47" s="31">
        <f>0.34</f>
        <v>0.34</v>
      </c>
      <c r="E47" s="31">
        <f>B47-D47</f>
        <v>-0.10000000000000003</v>
      </c>
      <c r="F47" s="42">
        <f>C47-D47</f>
        <v>-0.15000000000000002</v>
      </c>
    </row>
    <row r="48" spans="1:6">
      <c r="C48" s="3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topLeftCell="A16" zoomScaleNormal="100" workbookViewId="0">
      <selection activeCell="E65" sqref="E65"/>
    </sheetView>
  </sheetViews>
  <sheetFormatPr defaultColWidth="12.5703125" defaultRowHeight="12.75"/>
  <cols>
    <col min="1" max="1" width="49.85546875" style="8" customWidth="1"/>
    <col min="2" max="2" width="17.85546875" style="8" bestFit="1" customWidth="1"/>
    <col min="3" max="4" width="12.5703125" style="8"/>
    <col min="5" max="5" width="14.85546875" style="8" bestFit="1" customWidth="1"/>
    <col min="6" max="7" width="16.7109375" style="8" bestFit="1" customWidth="1"/>
    <col min="8" max="8" width="17.85546875" style="8" bestFit="1" customWidth="1"/>
    <col min="9" max="9" width="16.7109375" style="8" bestFit="1" customWidth="1"/>
    <col min="10" max="16384" width="12.5703125" style="8"/>
  </cols>
  <sheetData>
    <row r="1" spans="1:9">
      <c r="B1" s="9" t="s">
        <v>40</v>
      </c>
      <c r="C1" s="10">
        <v>1035406</v>
      </c>
      <c r="D1" s="9" t="s">
        <v>41</v>
      </c>
      <c r="E1" s="10">
        <v>936974</v>
      </c>
      <c r="F1" s="9" t="s">
        <v>42</v>
      </c>
      <c r="G1" s="10">
        <v>98432</v>
      </c>
    </row>
    <row r="2" spans="1:9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</row>
    <row r="3" spans="1:9">
      <c r="A3" s="8" t="s">
        <v>157</v>
      </c>
      <c r="B3" s="11">
        <v>16047236000</v>
      </c>
      <c r="C3" s="12">
        <v>0.79900000000000004</v>
      </c>
      <c r="D3" s="12">
        <v>0.876</v>
      </c>
      <c r="E3" s="11">
        <v>15498</v>
      </c>
      <c r="F3" s="11">
        <v>8897128000</v>
      </c>
      <c r="G3" s="11">
        <v>4002249000</v>
      </c>
      <c r="H3" s="11">
        <v>12899376000</v>
      </c>
      <c r="I3" s="11">
        <v>3147860000</v>
      </c>
    </row>
    <row r="4" spans="1:9">
      <c r="A4" s="8" t="s">
        <v>158</v>
      </c>
      <c r="B4" s="11">
        <v>9043461000</v>
      </c>
      <c r="C4" s="12">
        <v>0.45</v>
      </c>
      <c r="D4" s="12">
        <v>0.49399999999999999</v>
      </c>
      <c r="E4" s="11">
        <v>8734</v>
      </c>
      <c r="F4" s="11">
        <v>5586005000</v>
      </c>
      <c r="G4" s="11">
        <v>2517080000</v>
      </c>
      <c r="H4" s="11">
        <v>8103085000</v>
      </c>
      <c r="I4" s="11">
        <v>940376000</v>
      </c>
    </row>
    <row r="5" spans="1:9">
      <c r="A5" s="8" t="s">
        <v>1</v>
      </c>
      <c r="B5" s="11">
        <v>7105224000</v>
      </c>
      <c r="C5" s="12">
        <v>0.35399999999999998</v>
      </c>
      <c r="D5" s="12">
        <v>0.38800000000000001</v>
      </c>
      <c r="E5" s="11">
        <v>6862</v>
      </c>
      <c r="F5" s="11">
        <v>4891622000</v>
      </c>
      <c r="G5" s="11">
        <v>2213602000</v>
      </c>
      <c r="H5" s="11">
        <v>7105224000</v>
      </c>
      <c r="I5" s="11">
        <v>0</v>
      </c>
    </row>
    <row r="6" spans="1:9">
      <c r="A6" s="8" t="s">
        <v>2</v>
      </c>
      <c r="B6" s="11">
        <v>374938000</v>
      </c>
      <c r="C6" s="12">
        <v>1.9E-2</v>
      </c>
      <c r="D6" s="12">
        <v>0.02</v>
      </c>
      <c r="E6" s="11">
        <v>362</v>
      </c>
      <c r="F6" s="11">
        <v>243371000</v>
      </c>
      <c r="G6" s="11">
        <v>131567000</v>
      </c>
      <c r="H6" s="11">
        <v>374938000</v>
      </c>
      <c r="I6" s="11">
        <v>0</v>
      </c>
    </row>
    <row r="7" spans="1:9">
      <c r="A7" s="8" t="s">
        <v>3</v>
      </c>
      <c r="B7" s="11">
        <v>16112000</v>
      </c>
      <c r="C7" s="12">
        <v>1E-3</v>
      </c>
      <c r="D7" s="12">
        <v>1E-3</v>
      </c>
      <c r="E7" s="11">
        <v>16</v>
      </c>
      <c r="F7" s="11">
        <v>10962000</v>
      </c>
      <c r="G7" s="11">
        <v>5151000</v>
      </c>
      <c r="H7" s="11">
        <v>16112000</v>
      </c>
      <c r="I7" s="11">
        <v>0</v>
      </c>
    </row>
    <row r="8" spans="1:9">
      <c r="A8" s="8" t="s">
        <v>4</v>
      </c>
      <c r="B8" s="11">
        <v>145262000</v>
      </c>
      <c r="C8" s="12">
        <v>7.0000000000000001E-3</v>
      </c>
      <c r="D8" s="12">
        <v>8.0000000000000002E-3</v>
      </c>
      <c r="E8" s="11">
        <v>140</v>
      </c>
      <c r="F8" s="11">
        <v>0</v>
      </c>
      <c r="G8" s="11">
        <v>0</v>
      </c>
      <c r="H8" s="11">
        <v>0</v>
      </c>
      <c r="I8" s="11">
        <v>145262000</v>
      </c>
    </row>
    <row r="9" spans="1:9">
      <c r="A9" s="8" t="s">
        <v>5</v>
      </c>
      <c r="B9" s="11">
        <v>94644000</v>
      </c>
      <c r="C9" s="12">
        <v>5.0000000000000001E-3</v>
      </c>
      <c r="D9" s="12">
        <v>5.0000000000000001E-3</v>
      </c>
      <c r="E9" s="11">
        <v>91</v>
      </c>
      <c r="F9" s="11">
        <v>55375000</v>
      </c>
      <c r="G9" s="11">
        <v>25501000</v>
      </c>
      <c r="H9" s="11">
        <v>80876000</v>
      </c>
      <c r="I9" s="11">
        <v>13767000</v>
      </c>
    </row>
    <row r="10" spans="1:9">
      <c r="A10" s="8" t="s">
        <v>6</v>
      </c>
      <c r="B10" s="11">
        <v>240994000</v>
      </c>
      <c r="C10" s="12">
        <v>1.2E-2</v>
      </c>
      <c r="D10" s="12">
        <v>1.2999999999999999E-2</v>
      </c>
      <c r="E10" s="11">
        <v>233</v>
      </c>
      <c r="F10" s="11">
        <v>0</v>
      </c>
      <c r="G10" s="11">
        <v>0</v>
      </c>
      <c r="H10" s="11">
        <v>0</v>
      </c>
      <c r="I10" s="11">
        <v>240994000</v>
      </c>
    </row>
    <row r="11" spans="1:9">
      <c r="A11" s="8" t="s">
        <v>7</v>
      </c>
      <c r="B11" s="11">
        <v>563096000</v>
      </c>
      <c r="C11" s="12">
        <v>2.8000000000000001E-2</v>
      </c>
      <c r="D11" s="12">
        <v>3.1E-2</v>
      </c>
      <c r="E11" s="11">
        <v>544</v>
      </c>
      <c r="F11" s="11">
        <v>256840000</v>
      </c>
      <c r="G11" s="11">
        <v>98071000</v>
      </c>
      <c r="H11" s="11">
        <v>354911000</v>
      </c>
      <c r="I11" s="11">
        <v>208184000</v>
      </c>
    </row>
    <row r="12" spans="1:9">
      <c r="A12" s="8" t="s">
        <v>8</v>
      </c>
      <c r="B12" s="11">
        <v>308892000</v>
      </c>
      <c r="C12" s="12">
        <v>1.4999999999999999E-2</v>
      </c>
      <c r="D12" s="12">
        <v>1.7000000000000001E-2</v>
      </c>
      <c r="E12" s="11">
        <v>298</v>
      </c>
      <c r="F12" s="11">
        <v>0</v>
      </c>
      <c r="G12" s="11">
        <v>0</v>
      </c>
      <c r="H12" s="11">
        <v>0</v>
      </c>
      <c r="I12" s="11">
        <v>308892000</v>
      </c>
    </row>
    <row r="13" spans="1:9">
      <c r="A13" s="8" t="s">
        <v>9</v>
      </c>
      <c r="B13" s="11">
        <v>194299000</v>
      </c>
      <c r="C13" s="12">
        <v>0.01</v>
      </c>
      <c r="D13" s="12">
        <v>1.0999999999999999E-2</v>
      </c>
      <c r="E13" s="11">
        <v>188</v>
      </c>
      <c r="F13" s="11">
        <v>127836000</v>
      </c>
      <c r="G13" s="11">
        <v>43188000</v>
      </c>
      <c r="H13" s="11">
        <v>171023000</v>
      </c>
      <c r="I13" s="11">
        <v>23276000</v>
      </c>
    </row>
    <row r="14" spans="1:9">
      <c r="A14" s="8" t="s">
        <v>159</v>
      </c>
      <c r="B14" s="11">
        <v>2492917000</v>
      </c>
      <c r="C14" s="12">
        <v>0.124</v>
      </c>
      <c r="D14" s="12">
        <v>0.13600000000000001</v>
      </c>
      <c r="E14" s="11">
        <v>2408</v>
      </c>
      <c r="F14" s="11">
        <v>1552726000</v>
      </c>
      <c r="G14" s="11">
        <v>674854000</v>
      </c>
      <c r="H14" s="11">
        <v>2227579000</v>
      </c>
      <c r="I14" s="11">
        <v>265338000</v>
      </c>
    </row>
    <row r="15" spans="1:9">
      <c r="A15" s="8" t="s">
        <v>160</v>
      </c>
      <c r="B15" s="11">
        <v>425805000</v>
      </c>
      <c r="C15" s="12">
        <v>2.1000000000000001E-2</v>
      </c>
      <c r="D15" s="12">
        <v>2.3E-2</v>
      </c>
      <c r="E15" s="11">
        <v>411</v>
      </c>
      <c r="F15" s="11">
        <v>294172000</v>
      </c>
      <c r="G15" s="11">
        <v>131348000</v>
      </c>
      <c r="H15" s="11">
        <v>425520000</v>
      </c>
      <c r="I15" s="11">
        <v>284000</v>
      </c>
    </row>
    <row r="16" spans="1:9">
      <c r="A16" s="8" t="s">
        <v>161</v>
      </c>
      <c r="B16" s="11">
        <v>136354000</v>
      </c>
      <c r="C16" s="12">
        <v>7.0000000000000001E-3</v>
      </c>
      <c r="D16" s="12">
        <v>7.0000000000000001E-3</v>
      </c>
      <c r="E16" s="11">
        <v>132</v>
      </c>
      <c r="F16" s="11">
        <v>78940000</v>
      </c>
      <c r="G16" s="11">
        <v>35504000</v>
      </c>
      <c r="H16" s="11">
        <v>114444000</v>
      </c>
      <c r="I16" s="11">
        <v>21910000</v>
      </c>
    </row>
    <row r="17" spans="1:9">
      <c r="A17" s="8" t="s">
        <v>162</v>
      </c>
      <c r="B17" s="11">
        <v>1176577000</v>
      </c>
      <c r="C17" s="12">
        <v>5.8999999999999997E-2</v>
      </c>
      <c r="D17" s="12">
        <v>6.4000000000000001E-2</v>
      </c>
      <c r="E17" s="11">
        <v>1136</v>
      </c>
      <c r="F17" s="11">
        <v>671157000</v>
      </c>
      <c r="G17" s="11">
        <v>329117000</v>
      </c>
      <c r="H17" s="11">
        <v>1000273000</v>
      </c>
      <c r="I17" s="11">
        <v>176304000</v>
      </c>
    </row>
    <row r="18" spans="1:9">
      <c r="A18" s="8" t="s">
        <v>163</v>
      </c>
      <c r="B18" s="11">
        <v>37226000</v>
      </c>
      <c r="C18" s="12">
        <v>2E-3</v>
      </c>
      <c r="D18" s="12">
        <v>2E-3</v>
      </c>
      <c r="E18" s="11">
        <v>36</v>
      </c>
      <c r="F18" s="11">
        <v>24589000</v>
      </c>
      <c r="G18" s="11">
        <v>8883000</v>
      </c>
      <c r="H18" s="11">
        <v>33472000</v>
      </c>
      <c r="I18" s="11">
        <v>3754000</v>
      </c>
    </row>
    <row r="19" spans="1:9">
      <c r="A19" s="8" t="s">
        <v>164</v>
      </c>
      <c r="B19" s="11">
        <v>303216000</v>
      </c>
      <c r="C19" s="12">
        <v>1.4999999999999999E-2</v>
      </c>
      <c r="D19" s="12">
        <v>1.7000000000000001E-2</v>
      </c>
      <c r="E19" s="11">
        <v>293</v>
      </c>
      <c r="F19" s="11">
        <v>203814000</v>
      </c>
      <c r="G19" s="11">
        <v>91752000</v>
      </c>
      <c r="H19" s="11">
        <v>295566000</v>
      </c>
      <c r="I19" s="11">
        <v>7650000</v>
      </c>
    </row>
    <row r="20" spans="1:9">
      <c r="A20" s="8" t="s">
        <v>165</v>
      </c>
      <c r="B20" s="11">
        <v>290807000</v>
      </c>
      <c r="C20" s="12">
        <v>1.4E-2</v>
      </c>
      <c r="D20" s="12">
        <v>1.6E-2</v>
      </c>
      <c r="E20" s="11">
        <v>281</v>
      </c>
      <c r="F20" s="11">
        <v>204938000</v>
      </c>
      <c r="G20" s="11">
        <v>44079000</v>
      </c>
      <c r="H20" s="11">
        <v>249018000</v>
      </c>
      <c r="I20" s="11">
        <v>0</v>
      </c>
    </row>
    <row r="21" spans="1:9">
      <c r="A21" s="8" t="s">
        <v>166</v>
      </c>
      <c r="B21" s="11">
        <v>122932000</v>
      </c>
      <c r="C21" s="12">
        <v>6.0000000000000001E-3</v>
      </c>
      <c r="D21" s="12">
        <v>7.0000000000000001E-3</v>
      </c>
      <c r="E21" s="11">
        <v>119</v>
      </c>
      <c r="F21" s="11">
        <v>75116000</v>
      </c>
      <c r="G21" s="11">
        <v>34171000</v>
      </c>
      <c r="H21" s="11">
        <v>109287000</v>
      </c>
      <c r="I21" s="11">
        <v>13645000</v>
      </c>
    </row>
    <row r="22" spans="1:9">
      <c r="A22" s="8" t="s">
        <v>167</v>
      </c>
      <c r="B22" s="11">
        <v>1649073000</v>
      </c>
      <c r="C22" s="12">
        <v>8.2000000000000003E-2</v>
      </c>
      <c r="D22" s="12">
        <v>0.09</v>
      </c>
      <c r="E22" s="11">
        <v>1593</v>
      </c>
      <c r="F22" s="11">
        <v>1007200000</v>
      </c>
      <c r="G22" s="11">
        <v>483562000</v>
      </c>
      <c r="H22" s="11">
        <v>1490763000</v>
      </c>
      <c r="I22" s="11">
        <v>158310000</v>
      </c>
    </row>
    <row r="23" spans="1:9">
      <c r="A23" s="8" t="s">
        <v>168</v>
      </c>
      <c r="B23" s="11">
        <v>292179000</v>
      </c>
      <c r="C23" s="12">
        <v>1.4999999999999999E-2</v>
      </c>
      <c r="D23" s="12">
        <v>1.6E-2</v>
      </c>
      <c r="E23" s="11">
        <v>282</v>
      </c>
      <c r="F23" s="11">
        <v>198165000</v>
      </c>
      <c r="G23" s="11">
        <v>94014000</v>
      </c>
      <c r="H23" s="11">
        <v>292179000</v>
      </c>
      <c r="I23" s="11">
        <v>0</v>
      </c>
    </row>
    <row r="24" spans="1:9">
      <c r="A24" s="8" t="s">
        <v>169</v>
      </c>
      <c r="B24" s="11">
        <v>494943000</v>
      </c>
      <c r="C24" s="12">
        <v>2.5000000000000001E-2</v>
      </c>
      <c r="D24" s="12">
        <v>2.7E-2</v>
      </c>
      <c r="E24" s="11">
        <v>478</v>
      </c>
      <c r="F24" s="11">
        <v>337672000</v>
      </c>
      <c r="G24" s="11">
        <v>157271000</v>
      </c>
      <c r="H24" s="11">
        <v>494943000</v>
      </c>
      <c r="I24" s="11">
        <v>0</v>
      </c>
    </row>
    <row r="25" spans="1:9">
      <c r="A25" s="8" t="s">
        <v>170</v>
      </c>
      <c r="B25" s="11">
        <v>102388000</v>
      </c>
      <c r="C25" s="12">
        <v>5.0000000000000001E-3</v>
      </c>
      <c r="D25" s="12">
        <v>6.0000000000000001E-3</v>
      </c>
      <c r="E25" s="11">
        <v>99</v>
      </c>
      <c r="F25" s="11">
        <v>70574000</v>
      </c>
      <c r="G25" s="11">
        <v>31814000</v>
      </c>
      <c r="H25" s="11">
        <v>102388000</v>
      </c>
      <c r="I25" s="11">
        <v>0</v>
      </c>
    </row>
    <row r="26" spans="1:9">
      <c r="A26" s="8" t="s">
        <v>171</v>
      </c>
      <c r="B26" s="11">
        <v>601252000</v>
      </c>
      <c r="C26" s="12">
        <v>0.03</v>
      </c>
      <c r="D26" s="12">
        <v>3.3000000000000002E-2</v>
      </c>
      <c r="E26" s="11">
        <v>581</v>
      </c>
      <c r="F26" s="11">
        <v>400790000</v>
      </c>
      <c r="G26" s="11">
        <v>200463000</v>
      </c>
      <c r="H26" s="11">
        <v>601252000</v>
      </c>
      <c r="I26" s="11">
        <v>0</v>
      </c>
    </row>
    <row r="27" spans="1:9">
      <c r="A27" s="8" t="s">
        <v>172</v>
      </c>
      <c r="B27" s="11">
        <v>158310000</v>
      </c>
      <c r="C27" s="12">
        <v>8.0000000000000002E-3</v>
      </c>
      <c r="D27" s="12">
        <v>8.9999999999999993E-3</v>
      </c>
      <c r="E27" s="11">
        <v>153</v>
      </c>
      <c r="F27" s="11">
        <v>0</v>
      </c>
      <c r="G27" s="11">
        <v>0</v>
      </c>
      <c r="H27" s="11">
        <v>0</v>
      </c>
      <c r="I27" s="11">
        <v>158310000</v>
      </c>
    </row>
    <row r="28" spans="1:9">
      <c r="A28" s="8" t="s">
        <v>173</v>
      </c>
      <c r="B28" s="11">
        <v>1618672000</v>
      </c>
      <c r="C28" s="12">
        <v>8.1000000000000003E-2</v>
      </c>
      <c r="D28" s="12">
        <v>8.7999999999999995E-2</v>
      </c>
      <c r="E28" s="11">
        <v>1563</v>
      </c>
      <c r="F28" s="11">
        <v>206899000</v>
      </c>
      <c r="G28" s="11">
        <v>153367000</v>
      </c>
      <c r="H28" s="11">
        <v>360265000</v>
      </c>
      <c r="I28" s="11">
        <v>1258407000</v>
      </c>
    </row>
    <row r="29" spans="1:9">
      <c r="A29" s="8" t="s">
        <v>174</v>
      </c>
      <c r="B29" s="11">
        <v>457522000</v>
      </c>
      <c r="C29" s="12">
        <v>2.3E-2</v>
      </c>
      <c r="D29" s="12">
        <v>2.5000000000000001E-2</v>
      </c>
      <c r="E29" s="11">
        <v>442</v>
      </c>
      <c r="F29" s="11">
        <v>185695000</v>
      </c>
      <c r="G29" s="11">
        <v>91194000</v>
      </c>
      <c r="H29" s="11">
        <v>276889000</v>
      </c>
      <c r="I29" s="11">
        <v>180633000</v>
      </c>
    </row>
    <row r="30" spans="1:9">
      <c r="A30" s="8" t="s">
        <v>175</v>
      </c>
      <c r="B30" s="11">
        <v>771139000</v>
      </c>
      <c r="C30" s="12">
        <v>3.7999999999999999E-2</v>
      </c>
      <c r="D30" s="12">
        <v>4.2000000000000003E-2</v>
      </c>
      <c r="E30" s="11">
        <v>745</v>
      </c>
      <c r="F30" s="11">
        <v>874000</v>
      </c>
      <c r="G30" s="11">
        <v>403000</v>
      </c>
      <c r="H30" s="11">
        <v>1277000</v>
      </c>
      <c r="I30" s="11">
        <v>769862000</v>
      </c>
    </row>
    <row r="31" spans="1:9">
      <c r="A31" s="8" t="s">
        <v>176</v>
      </c>
      <c r="B31" s="11">
        <v>270017000</v>
      </c>
      <c r="C31" s="12">
        <v>1.2999999999999999E-2</v>
      </c>
      <c r="D31" s="12">
        <v>1.4999999999999999E-2</v>
      </c>
      <c r="E31" s="11">
        <v>261</v>
      </c>
      <c r="F31" s="11">
        <v>6386000</v>
      </c>
      <c r="G31" s="11">
        <v>55798000</v>
      </c>
      <c r="H31" s="11">
        <v>62184000</v>
      </c>
      <c r="I31" s="11">
        <v>207833000</v>
      </c>
    </row>
    <row r="32" spans="1:9">
      <c r="A32" s="8" t="s">
        <v>177</v>
      </c>
    </row>
    <row r="33" spans="1:9">
      <c r="A33" s="8" t="s">
        <v>178</v>
      </c>
      <c r="B33" s="11">
        <v>119994000</v>
      </c>
      <c r="C33" s="12">
        <v>6.0000000000000001E-3</v>
      </c>
      <c r="D33" s="12">
        <v>7.0000000000000001E-3</v>
      </c>
      <c r="E33" s="11">
        <v>116</v>
      </c>
      <c r="F33" s="11">
        <v>13944000</v>
      </c>
      <c r="G33" s="11">
        <v>5972000</v>
      </c>
      <c r="H33" s="11">
        <v>19916000</v>
      </c>
      <c r="I33" s="11">
        <v>100078000</v>
      </c>
    </row>
    <row r="34" spans="1:9">
      <c r="A34" s="8" t="s">
        <v>179</v>
      </c>
      <c r="B34" s="11">
        <v>1156769000</v>
      </c>
      <c r="C34" s="12">
        <v>5.8000000000000003E-2</v>
      </c>
      <c r="D34" s="12">
        <v>6.3E-2</v>
      </c>
      <c r="E34" s="11">
        <v>1117</v>
      </c>
      <c r="F34" s="11">
        <v>474493000</v>
      </c>
      <c r="G34" s="11">
        <v>173310000</v>
      </c>
      <c r="H34" s="11">
        <v>647803000</v>
      </c>
      <c r="I34" s="11">
        <v>508965000</v>
      </c>
    </row>
    <row r="35" spans="1:9">
      <c r="A35" s="8" t="s">
        <v>180</v>
      </c>
      <c r="B35" s="11">
        <v>605823000</v>
      </c>
      <c r="C35" s="12">
        <v>0.03</v>
      </c>
      <c r="D35" s="12">
        <v>3.3000000000000002E-2</v>
      </c>
      <c r="E35" s="11">
        <v>585</v>
      </c>
      <c r="F35" s="11">
        <v>410219000</v>
      </c>
      <c r="G35" s="11">
        <v>148053000</v>
      </c>
      <c r="H35" s="11">
        <v>558272000</v>
      </c>
      <c r="I35" s="11">
        <v>47551000</v>
      </c>
    </row>
    <row r="36" spans="1:9">
      <c r="A36" s="8" t="s">
        <v>181</v>
      </c>
      <c r="B36" s="11">
        <v>199915000</v>
      </c>
      <c r="C36" s="12">
        <v>0.01</v>
      </c>
      <c r="D36" s="12">
        <v>1.0999999999999999E-2</v>
      </c>
      <c r="E36" s="11">
        <v>193</v>
      </c>
      <c r="F36" s="11">
        <v>64274000</v>
      </c>
      <c r="G36" s="11">
        <v>25258000</v>
      </c>
      <c r="H36" s="11">
        <v>89531000</v>
      </c>
      <c r="I36" s="11">
        <v>110383000</v>
      </c>
    </row>
    <row r="37" spans="1:9">
      <c r="A37" s="8" t="s">
        <v>182</v>
      </c>
      <c r="B37" s="11">
        <v>100402000</v>
      </c>
      <c r="C37" s="12">
        <v>5.0000000000000001E-3</v>
      </c>
      <c r="D37" s="12">
        <v>5.0000000000000001E-3</v>
      </c>
      <c r="E37" s="11">
        <v>97</v>
      </c>
      <c r="F37" s="11">
        <v>0</v>
      </c>
      <c r="G37" s="11">
        <v>0</v>
      </c>
      <c r="H37" s="11">
        <v>0</v>
      </c>
      <c r="I37" s="11">
        <v>100402000</v>
      </c>
    </row>
    <row r="38" spans="1:9">
      <c r="A38" s="8" t="s">
        <v>183</v>
      </c>
      <c r="B38" s="11">
        <v>250630000</v>
      </c>
      <c r="C38" s="12">
        <v>1.2E-2</v>
      </c>
      <c r="D38" s="12">
        <v>1.4E-2</v>
      </c>
      <c r="E38" s="11">
        <v>242</v>
      </c>
      <c r="F38" s="11">
        <v>0</v>
      </c>
      <c r="G38" s="11">
        <v>0</v>
      </c>
      <c r="H38" s="11">
        <v>0</v>
      </c>
      <c r="I38" s="11">
        <v>250630000</v>
      </c>
    </row>
    <row r="39" spans="1:9">
      <c r="A39" s="8" t="s">
        <v>184</v>
      </c>
      <c r="B39" s="11">
        <v>86344000</v>
      </c>
      <c r="C39" s="12">
        <v>4.0000000000000001E-3</v>
      </c>
      <c r="D39" s="12">
        <v>5.0000000000000001E-3</v>
      </c>
      <c r="E39" s="11">
        <v>83</v>
      </c>
      <c r="F39" s="11">
        <v>69805000</v>
      </c>
      <c r="G39" s="11">
        <v>76000</v>
      </c>
      <c r="H39" s="11">
        <v>69881000</v>
      </c>
      <c r="I39" s="11">
        <v>16464000</v>
      </c>
    </row>
    <row r="40" spans="1:9">
      <c r="A40" s="8" t="s">
        <v>185</v>
      </c>
      <c r="B40" s="11">
        <v>86344000</v>
      </c>
      <c r="C40" s="12">
        <v>4.0000000000000001E-3</v>
      </c>
      <c r="D40" s="12">
        <v>5.0000000000000001E-3</v>
      </c>
      <c r="E40" s="11">
        <v>83</v>
      </c>
      <c r="F40" s="11">
        <v>69805000</v>
      </c>
      <c r="G40" s="11">
        <v>76000</v>
      </c>
      <c r="H40" s="11">
        <v>69881000</v>
      </c>
      <c r="I40" s="11">
        <v>16464000</v>
      </c>
    </row>
    <row r="41" spans="1:9">
      <c r="A41" s="8" t="s">
        <v>186</v>
      </c>
      <c r="B41" s="11">
        <v>312550000</v>
      </c>
      <c r="C41" s="12">
        <v>1.6E-2</v>
      </c>
      <c r="D41" s="12">
        <v>1.7000000000000001E-2</v>
      </c>
      <c r="E41" s="11">
        <v>302</v>
      </c>
      <c r="F41" s="11">
        <v>209621000</v>
      </c>
      <c r="G41" s="11">
        <v>85876000</v>
      </c>
      <c r="H41" s="11">
        <v>295497000</v>
      </c>
      <c r="I41" s="11">
        <v>17053000</v>
      </c>
    </row>
    <row r="42" spans="1:9">
      <c r="A42" s="8" t="s">
        <v>187</v>
      </c>
      <c r="B42" s="11">
        <v>254652000</v>
      </c>
      <c r="C42" s="12">
        <v>1.2999999999999999E-2</v>
      </c>
      <c r="D42" s="12">
        <v>1.4E-2</v>
      </c>
      <c r="E42" s="11">
        <v>246</v>
      </c>
      <c r="F42" s="11">
        <v>163381000</v>
      </c>
      <c r="G42" s="11">
        <v>74355000</v>
      </c>
      <c r="H42" s="11">
        <v>237736000</v>
      </c>
      <c r="I42" s="11">
        <v>16916000</v>
      </c>
    </row>
    <row r="43" spans="1:9">
      <c r="A43" s="8" t="s">
        <v>188</v>
      </c>
      <c r="B43" s="11">
        <v>57898000</v>
      </c>
      <c r="C43" s="12">
        <v>3.0000000000000001E-3</v>
      </c>
      <c r="D43" s="12">
        <v>3.0000000000000001E-3</v>
      </c>
      <c r="E43" s="11">
        <v>56</v>
      </c>
      <c r="F43" s="11">
        <v>46240000</v>
      </c>
      <c r="G43" s="11">
        <v>11520000</v>
      </c>
      <c r="H43" s="11">
        <v>57761000</v>
      </c>
      <c r="I43" s="11">
        <v>137000</v>
      </c>
    </row>
    <row r="44" spans="1:9">
      <c r="A44" s="8" t="s">
        <v>189</v>
      </c>
      <c r="B44" s="11">
        <v>54201000</v>
      </c>
      <c r="C44" s="12">
        <v>3.0000000000000001E-3</v>
      </c>
      <c r="D44" s="12">
        <v>3.0000000000000001E-3</v>
      </c>
      <c r="E44" s="11">
        <v>52</v>
      </c>
      <c r="F44" s="11">
        <v>42699000</v>
      </c>
      <c r="G44" s="11">
        <v>11502000</v>
      </c>
      <c r="H44" s="11">
        <v>54201000</v>
      </c>
      <c r="I44" s="11">
        <v>0</v>
      </c>
    </row>
    <row r="45" spans="1:9">
      <c r="A45" s="8" t="s">
        <v>190</v>
      </c>
      <c r="B45" s="11">
        <v>2987000</v>
      </c>
      <c r="C45" s="12">
        <v>0</v>
      </c>
      <c r="D45" s="12">
        <v>0</v>
      </c>
      <c r="E45" s="11">
        <v>3</v>
      </c>
      <c r="F45" s="11">
        <v>2987000</v>
      </c>
      <c r="G45" s="11">
        <v>0</v>
      </c>
      <c r="H45" s="11">
        <v>2987000</v>
      </c>
      <c r="I45" s="11">
        <v>0</v>
      </c>
    </row>
    <row r="46" spans="1:9">
      <c r="A46" s="8" t="s">
        <v>191</v>
      </c>
      <c r="B46" s="11">
        <v>710000</v>
      </c>
      <c r="C46" s="12">
        <v>0</v>
      </c>
      <c r="D46" s="12">
        <v>0</v>
      </c>
      <c r="E46" s="11">
        <v>1</v>
      </c>
      <c r="F46" s="11">
        <v>554000</v>
      </c>
      <c r="G46" s="11">
        <v>19000</v>
      </c>
      <c r="H46" s="11">
        <v>573000</v>
      </c>
      <c r="I46" s="11">
        <v>137000</v>
      </c>
    </row>
    <row r="47" spans="1:9">
      <c r="A47" s="8" t="s">
        <v>192</v>
      </c>
      <c r="B47" s="11">
        <v>385638000</v>
      </c>
      <c r="C47" s="12">
        <v>1.9E-2</v>
      </c>
      <c r="D47" s="12">
        <v>2.1000000000000001E-2</v>
      </c>
      <c r="E47" s="11">
        <v>372</v>
      </c>
      <c r="F47" s="11">
        <v>168505000</v>
      </c>
      <c r="G47" s="11">
        <v>69130000</v>
      </c>
      <c r="H47" s="11">
        <v>237635000</v>
      </c>
      <c r="I47" s="11">
        <v>148003000</v>
      </c>
    </row>
    <row r="48" spans="1:9">
      <c r="A48" s="8" t="s">
        <v>193</v>
      </c>
      <c r="B48" s="11">
        <v>55635000</v>
      </c>
      <c r="C48" s="12">
        <v>3.0000000000000001E-3</v>
      </c>
      <c r="D48" s="12">
        <v>3.0000000000000001E-3</v>
      </c>
      <c r="E48" s="11">
        <v>54</v>
      </c>
      <c r="F48" s="11">
        <v>22148000</v>
      </c>
      <c r="G48" s="11">
        <v>8337000</v>
      </c>
      <c r="H48" s="11">
        <v>30485000</v>
      </c>
      <c r="I48" s="11">
        <v>25150000</v>
      </c>
    </row>
    <row r="49" spans="1:9">
      <c r="A49" s="8" t="s">
        <v>194</v>
      </c>
      <c r="B49" s="11">
        <v>55635000</v>
      </c>
      <c r="C49" s="12">
        <v>3.0000000000000001E-3</v>
      </c>
      <c r="D49" s="12">
        <v>3.0000000000000001E-3</v>
      </c>
      <c r="E49" s="11">
        <v>54</v>
      </c>
      <c r="F49" s="11">
        <v>22148000</v>
      </c>
      <c r="G49" s="11">
        <v>8337000</v>
      </c>
      <c r="H49" s="11">
        <v>30485000</v>
      </c>
      <c r="I49" s="11">
        <v>25150000</v>
      </c>
    </row>
    <row r="50" spans="1:9">
      <c r="A50" s="8" t="s">
        <v>195</v>
      </c>
      <c r="B50" s="11">
        <v>330003000</v>
      </c>
      <c r="C50" s="12">
        <v>1.6E-2</v>
      </c>
      <c r="D50" s="12">
        <v>1.7999999999999999E-2</v>
      </c>
      <c r="E50" s="11">
        <v>319</v>
      </c>
      <c r="F50" s="11">
        <v>146357000</v>
      </c>
      <c r="G50" s="11">
        <v>60793000</v>
      </c>
      <c r="H50" s="11">
        <v>207150000</v>
      </c>
      <c r="I50" s="11">
        <v>122853000</v>
      </c>
    </row>
    <row r="51" spans="1:9">
      <c r="A51" s="8" t="s">
        <v>194</v>
      </c>
      <c r="B51" s="11">
        <v>69622000</v>
      </c>
      <c r="C51" s="12">
        <v>3.0000000000000001E-3</v>
      </c>
      <c r="D51" s="12">
        <v>4.0000000000000001E-3</v>
      </c>
      <c r="E51" s="11">
        <v>67</v>
      </c>
      <c r="F51" s="11">
        <v>28177000</v>
      </c>
      <c r="G51" s="11">
        <v>11141000</v>
      </c>
      <c r="H51" s="11">
        <v>39318000</v>
      </c>
      <c r="I51" s="11">
        <v>30305000</v>
      </c>
    </row>
    <row r="52" spans="1:9">
      <c r="A52" s="8" t="s">
        <v>196</v>
      </c>
      <c r="B52" s="11">
        <v>229510000</v>
      </c>
      <c r="C52" s="12">
        <v>1.0999999999999999E-2</v>
      </c>
      <c r="D52" s="12">
        <v>1.2999999999999999E-2</v>
      </c>
      <c r="E52" s="11">
        <v>222</v>
      </c>
      <c r="F52" s="11">
        <v>100352000</v>
      </c>
      <c r="G52" s="11">
        <v>41855000</v>
      </c>
      <c r="H52" s="11">
        <v>142207000</v>
      </c>
      <c r="I52" s="11">
        <v>87303000</v>
      </c>
    </row>
    <row r="53" spans="1:9">
      <c r="A53" s="8" t="s">
        <v>197</v>
      </c>
      <c r="B53" s="11">
        <v>30871000</v>
      </c>
      <c r="C53" s="12">
        <v>2E-3</v>
      </c>
      <c r="D53" s="12">
        <v>2E-3</v>
      </c>
      <c r="E53" s="11">
        <v>30</v>
      </c>
      <c r="F53" s="11">
        <v>17828000</v>
      </c>
      <c r="G53" s="11">
        <v>7797000</v>
      </c>
      <c r="H53" s="11">
        <v>25625000</v>
      </c>
      <c r="I53" s="11">
        <v>5246000</v>
      </c>
    </row>
    <row r="54" spans="1:9">
      <c r="A54" s="8" t="s">
        <v>198</v>
      </c>
      <c r="B54" s="11">
        <v>1577379000</v>
      </c>
      <c r="C54" s="12">
        <v>7.9000000000000001E-2</v>
      </c>
      <c r="D54" s="12">
        <v>8.5999999999999993E-2</v>
      </c>
      <c r="E54" s="11">
        <v>1523</v>
      </c>
      <c r="F54" s="11">
        <v>367515000</v>
      </c>
      <c r="G54" s="11">
        <v>2164000</v>
      </c>
      <c r="H54" s="11">
        <v>369679000</v>
      </c>
      <c r="I54" s="11">
        <v>1207700000</v>
      </c>
    </row>
    <row r="55" spans="1:9">
      <c r="A55" s="8" t="s">
        <v>199</v>
      </c>
      <c r="B55" s="11">
        <v>1577379000</v>
      </c>
      <c r="C55" s="12">
        <v>7.9000000000000001E-2</v>
      </c>
      <c r="D55" s="12">
        <v>8.5999999999999993E-2</v>
      </c>
      <c r="E55" s="11">
        <v>1523</v>
      </c>
      <c r="F55" s="11">
        <v>367515000</v>
      </c>
      <c r="G55" s="11">
        <v>2164000</v>
      </c>
      <c r="H55" s="11">
        <v>369679000</v>
      </c>
      <c r="I55" s="11">
        <v>1207700000</v>
      </c>
    </row>
    <row r="56" spans="1:9">
      <c r="A56" s="8" t="s">
        <v>200</v>
      </c>
      <c r="B56" s="11">
        <v>1207454000</v>
      </c>
      <c r="C56" s="12">
        <v>0.06</v>
      </c>
      <c r="D56" s="12">
        <v>6.6000000000000003E-2</v>
      </c>
      <c r="E56" s="11">
        <v>1166</v>
      </c>
      <c r="F56" s="11">
        <v>0</v>
      </c>
      <c r="G56" s="11">
        <v>0</v>
      </c>
      <c r="H56" s="11">
        <v>0</v>
      </c>
      <c r="I56" s="11">
        <v>1207454000</v>
      </c>
    </row>
    <row r="57" spans="1:9">
      <c r="A57" s="8" t="s">
        <v>201</v>
      </c>
      <c r="B57" s="11">
        <v>362761000</v>
      </c>
      <c r="C57" s="12">
        <v>1.7999999999999999E-2</v>
      </c>
      <c r="D57" s="12">
        <v>0.02</v>
      </c>
      <c r="E57" s="11">
        <v>350</v>
      </c>
      <c r="F57" s="11">
        <v>362761000</v>
      </c>
      <c r="G57" s="11">
        <v>0</v>
      </c>
      <c r="H57" s="11">
        <v>362761000</v>
      </c>
      <c r="I57" s="11">
        <v>0</v>
      </c>
    </row>
    <row r="58" spans="1:9">
      <c r="A58" s="8" t="s">
        <v>202</v>
      </c>
      <c r="B58" s="11">
        <v>7165000</v>
      </c>
      <c r="C58" s="12">
        <v>0</v>
      </c>
      <c r="D58" s="12">
        <v>0</v>
      </c>
      <c r="E58" s="11">
        <v>7</v>
      </c>
      <c r="F58" s="11">
        <v>4754000</v>
      </c>
      <c r="G58" s="11">
        <v>2164000</v>
      </c>
      <c r="H58" s="11">
        <v>6919000</v>
      </c>
      <c r="I58" s="11">
        <v>246000</v>
      </c>
    </row>
    <row r="59" spans="1:9">
      <c r="A59" s="8" t="s">
        <v>203</v>
      </c>
      <c r="B59" s="11">
        <v>1755953000</v>
      </c>
      <c r="C59" s="12">
        <v>8.6999999999999994E-2</v>
      </c>
      <c r="D59" s="12">
        <v>0</v>
      </c>
      <c r="E59" s="11">
        <v>1696</v>
      </c>
      <c r="F59" s="11">
        <v>52914000</v>
      </c>
      <c r="G59" s="11">
        <v>20730000</v>
      </c>
      <c r="H59" s="11">
        <v>73644000</v>
      </c>
      <c r="I59" s="11">
        <v>1682309000</v>
      </c>
    </row>
    <row r="60" spans="1:9">
      <c r="A60" s="8" t="s">
        <v>204</v>
      </c>
      <c r="B60" s="11">
        <v>1481666000</v>
      </c>
      <c r="C60" s="12">
        <v>7.3999999999999996E-2</v>
      </c>
      <c r="D60" s="12">
        <v>0</v>
      </c>
      <c r="E60" s="11">
        <v>1431</v>
      </c>
      <c r="F60" s="11">
        <v>48854000</v>
      </c>
      <c r="G60" s="11">
        <v>18776000</v>
      </c>
      <c r="H60" s="11">
        <v>67630000</v>
      </c>
      <c r="I60" s="11">
        <v>1414036000</v>
      </c>
    </row>
    <row r="61" spans="1:9">
      <c r="A61" s="8" t="s">
        <v>205</v>
      </c>
      <c r="B61" s="11">
        <v>242955000</v>
      </c>
      <c r="C61" s="12">
        <v>1.2E-2</v>
      </c>
      <c r="D61" s="12">
        <v>0</v>
      </c>
      <c r="E61" s="11">
        <v>235</v>
      </c>
      <c r="F61" s="11">
        <v>41724000</v>
      </c>
      <c r="G61" s="11">
        <v>15702000</v>
      </c>
      <c r="H61" s="11">
        <v>57426000</v>
      </c>
      <c r="I61" s="11">
        <v>185529000</v>
      </c>
    </row>
    <row r="62" spans="1:9">
      <c r="A62" s="8" t="s">
        <v>206</v>
      </c>
      <c r="B62" s="11">
        <v>1238711000</v>
      </c>
      <c r="C62" s="12">
        <v>6.2E-2</v>
      </c>
      <c r="D62" s="12">
        <v>0</v>
      </c>
      <c r="E62" s="11">
        <v>1196</v>
      </c>
      <c r="F62" s="11">
        <v>7130000</v>
      </c>
      <c r="G62" s="11">
        <v>3074000</v>
      </c>
      <c r="H62" s="11">
        <v>10204000</v>
      </c>
      <c r="I62" s="11">
        <v>1228508000</v>
      </c>
    </row>
    <row r="63" spans="1:9">
      <c r="A63" s="8" t="s">
        <v>207</v>
      </c>
      <c r="B63" s="11">
        <v>43943000</v>
      </c>
      <c r="C63" s="12">
        <v>2E-3</v>
      </c>
      <c r="D63" s="12">
        <v>0</v>
      </c>
      <c r="E63" s="11">
        <v>42</v>
      </c>
      <c r="F63" s="11">
        <v>0</v>
      </c>
      <c r="G63" s="11">
        <v>0</v>
      </c>
      <c r="H63" s="11">
        <v>0</v>
      </c>
      <c r="I63" s="11">
        <v>43943000</v>
      </c>
    </row>
    <row r="64" spans="1:9">
      <c r="A64" s="8" t="s">
        <v>208</v>
      </c>
      <c r="B64" s="11">
        <v>230344000</v>
      </c>
      <c r="C64" s="12">
        <v>1.0999999999999999E-2</v>
      </c>
      <c r="D64" s="12">
        <v>0</v>
      </c>
      <c r="E64" s="11">
        <v>222</v>
      </c>
      <c r="F64" s="11">
        <v>4060000</v>
      </c>
      <c r="G64" s="11">
        <v>1954000</v>
      </c>
      <c r="H64" s="11">
        <v>6014000</v>
      </c>
      <c r="I64" s="11">
        <v>224329000</v>
      </c>
    </row>
    <row r="65" spans="1:9">
      <c r="A65" s="8" t="s">
        <v>51</v>
      </c>
      <c r="B65" s="11">
        <v>20078756000</v>
      </c>
      <c r="C65" s="13">
        <v>1</v>
      </c>
      <c r="D65" s="13">
        <v>1</v>
      </c>
      <c r="E65" s="11">
        <f>SUM(E3,E41,E47,E54)</f>
        <v>17695</v>
      </c>
      <c r="F65" s="11">
        <v>9695683000</v>
      </c>
      <c r="G65" s="11">
        <v>4180148000</v>
      </c>
      <c r="H65" s="11">
        <v>13875831000</v>
      </c>
      <c r="I65" s="11">
        <v>6202925000</v>
      </c>
    </row>
    <row r="66" spans="1:9">
      <c r="B66" s="11"/>
    </row>
    <row r="68" spans="1:9">
      <c r="B68" s="11"/>
    </row>
    <row r="69" spans="1:9">
      <c r="B69" s="11"/>
    </row>
    <row r="70" spans="1:9">
      <c r="B70" s="11"/>
    </row>
    <row r="71" spans="1:9">
      <c r="B71" s="11"/>
    </row>
    <row r="72" spans="1:9">
      <c r="B72" s="11"/>
    </row>
    <row r="73" spans="1:9">
      <c r="B73" s="11"/>
    </row>
    <row r="74" spans="1:9">
      <c r="B74" s="11"/>
      <c r="C74" s="12"/>
      <c r="D74" s="12"/>
      <c r="E74" s="11"/>
      <c r="F74" s="11"/>
      <c r="G74" s="11"/>
      <c r="H74" s="11"/>
      <c r="I74" s="11"/>
    </row>
    <row r="75" spans="1:9">
      <c r="B75" s="11"/>
      <c r="C75" s="12"/>
      <c r="D75" s="12"/>
      <c r="E75" s="11"/>
      <c r="F75" s="11"/>
      <c r="G75" s="11"/>
      <c r="H75" s="11"/>
      <c r="I75" s="11"/>
    </row>
    <row r="76" spans="1:9">
      <c r="B76" s="11"/>
      <c r="C76" s="12"/>
      <c r="D76" s="12"/>
      <c r="E76" s="11"/>
      <c r="F76" s="11"/>
      <c r="G76" s="11"/>
      <c r="H76" s="11"/>
      <c r="I76" s="11"/>
    </row>
    <row r="77" spans="1:9">
      <c r="B77" s="11"/>
      <c r="C77" s="12"/>
      <c r="D77" s="12"/>
      <c r="E77" s="11"/>
      <c r="F77" s="11"/>
      <c r="G77" s="11"/>
      <c r="H77" s="11"/>
      <c r="I77" s="11"/>
    </row>
    <row r="78" spans="1:9">
      <c r="B78" s="11"/>
      <c r="C78" s="12"/>
      <c r="D78" s="12"/>
      <c r="E78" s="11"/>
      <c r="F78" s="11"/>
      <c r="G78" s="11"/>
      <c r="H78" s="11"/>
      <c r="I78" s="11"/>
    </row>
    <row r="79" spans="1:9">
      <c r="B79" s="11"/>
      <c r="C79" s="12"/>
      <c r="D79" s="12"/>
      <c r="E79" s="11"/>
      <c r="F79" s="11"/>
      <c r="G79" s="11"/>
      <c r="H79" s="11"/>
      <c r="I79" s="11"/>
    </row>
    <row r="80" spans="1:9">
      <c r="B80" s="11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9"/>
  <sheetViews>
    <sheetView topLeftCell="H31" workbookViewId="0">
      <selection activeCell="F49" sqref="A1:XFD1048576"/>
    </sheetView>
  </sheetViews>
  <sheetFormatPr defaultRowHeight="15"/>
  <cols>
    <col min="1" max="1" width="60.7109375" bestFit="1" customWidth="1"/>
    <col min="2" max="2" width="11" customWidth="1"/>
    <col min="3" max="3" width="16.7109375" customWidth="1"/>
    <col min="4" max="4" width="13.28515625" style="6" customWidth="1"/>
    <col min="5" max="5" width="11.5703125" bestFit="1" customWidth="1"/>
    <col min="6" max="6" width="11.7109375" style="6" customWidth="1"/>
    <col min="7" max="7" width="11.5703125" bestFit="1" customWidth="1"/>
    <col min="8" max="9" width="12.5703125" style="6" bestFit="1" customWidth="1"/>
    <col min="10" max="10" width="12.5703125" style="6" customWidth="1"/>
    <col min="11" max="11" width="11.5703125" style="6" customWidth="1"/>
    <col min="12" max="12" width="13.42578125" style="6" customWidth="1"/>
    <col min="13" max="13" width="10.7109375" bestFit="1" customWidth="1"/>
    <col min="14" max="14" width="15.7109375" style="28" customWidth="1"/>
    <col min="15" max="15" width="13.42578125" customWidth="1"/>
    <col min="16" max="16" width="12.5703125" bestFit="1" customWidth="1"/>
    <col min="18" max="19" width="10.5703125" style="6" bestFit="1" customWidth="1"/>
    <col min="20" max="29" width="9.28515625" style="6" bestFit="1" customWidth="1"/>
  </cols>
  <sheetData>
    <row r="1" spans="1:30" s="17" customFormat="1" ht="75">
      <c r="A1" s="14" t="s">
        <v>52</v>
      </c>
      <c r="B1" s="14" t="s">
        <v>53</v>
      </c>
      <c r="C1" s="15" t="s">
        <v>54</v>
      </c>
      <c r="D1" s="16" t="s">
        <v>55</v>
      </c>
      <c r="E1" s="17" t="s">
        <v>35</v>
      </c>
      <c r="F1" s="16" t="s">
        <v>36</v>
      </c>
      <c r="G1" s="17" t="s">
        <v>37</v>
      </c>
      <c r="H1" s="16" t="s">
        <v>56</v>
      </c>
      <c r="I1" s="16" t="s">
        <v>57</v>
      </c>
      <c r="J1" s="16" t="s">
        <v>58</v>
      </c>
      <c r="K1" s="16" t="s">
        <v>59</v>
      </c>
      <c r="L1" s="16" t="s">
        <v>60</v>
      </c>
      <c r="M1" s="17" t="s">
        <v>38</v>
      </c>
      <c r="N1" s="17" t="s">
        <v>61</v>
      </c>
      <c r="O1" s="17" t="s">
        <v>62</v>
      </c>
      <c r="P1" s="17" t="s">
        <v>63</v>
      </c>
      <c r="R1" s="16" t="s">
        <v>55</v>
      </c>
      <c r="S1" s="16" t="s">
        <v>35</v>
      </c>
      <c r="T1" s="16" t="s">
        <v>36</v>
      </c>
      <c r="U1" s="16" t="s">
        <v>37</v>
      </c>
      <c r="V1" s="16" t="s">
        <v>56</v>
      </c>
      <c r="W1" s="16" t="s">
        <v>57</v>
      </c>
      <c r="X1" s="16" t="s">
        <v>58</v>
      </c>
      <c r="Y1" s="16" t="s">
        <v>59</v>
      </c>
      <c r="Z1" s="16" t="s">
        <v>60</v>
      </c>
      <c r="AA1" s="16" t="s">
        <v>38</v>
      </c>
      <c r="AB1" s="16" t="s">
        <v>61</v>
      </c>
      <c r="AC1" s="16" t="s">
        <v>62</v>
      </c>
      <c r="AD1" s="17" t="s">
        <v>63</v>
      </c>
    </row>
    <row r="2" spans="1:30">
      <c r="A2" s="18" t="s">
        <v>64</v>
      </c>
      <c r="B2" s="19">
        <v>1</v>
      </c>
      <c r="C2" s="20">
        <f>VLOOKUP(A2,[3]Enrollment!$B$3:$C$80,2,FALSE)</f>
        <v>184</v>
      </c>
      <c r="D2" s="6">
        <f>SUM(VLOOKUP(A2,'[3]Data 2009'!$A$3:$BO$79,5,FALSE)+VLOOKUP(A2,'[3]Data 2009'!$A$3:$BO$79,13,FALSE)+VLOOKUP(A2,'[3]Data 2009'!$A$3:$BO$79,COLUMN('[3]Data 2009'!$BC$2:$BC$79),FALSE)+VLOOKUP(A2,'[3]Data 2009'!$A$3:$BO$79,COLUMN('[3]Data 2009'!$BD$3),FALSE)+VLOOKUP(A2,'[3]Data 2009'!$A$3:$BO$79,COLUMN('[3]Data 2009'!$BE$3),FALSE)+VLOOKUP(A2,'[3]Data 2009'!$A$3:$BO$79,COLUMN('[3]Data 2009'!$BF$3),FALSE)+VLOOKUP(A2,'[3]Data 2009'!$A$3:$BO$79,COLUMN('[3]Data 2009'!$BN$3),FALSE))</f>
        <v>426639</v>
      </c>
      <c r="E2" s="6">
        <f>(VLOOKUP(A2,'[3]Data 2009'!$A$3:$BO$79,COLUMN('[3]Data 2009'!$D$1),FALSE)+VLOOKUP(A2,'[3]Data 2009'!$A$3:$BO$79,COLUMN('[3]Data 2009'!$I$3),FALSE)+VLOOKUP(A2,'[3]Data 2009'!$A$3:$BO$79,COLUMN('[3]Data 2009'!$T$3),FALSE)+VLOOKUP(A2,'[3]Data 2009'!$A$3:$BO$79,COLUMN('[3]Data 2009'!$AS$3),FALSE)+VLOOKUP(A2,'[3]Data 2009'!$A$3:$BO$79,COLUMN('[3]Data 2009'!$AY$3),FALSE)+VLOOKUP(A2,'[3]Data 2009'!$A$3:$BO$79,COLUMN('[3]Data 2009'!$BB$3),FALSE)+VLOOKUP(A2,'[3]Data 2009'!$A$3:$BO$79,COLUMN('[3]Data 2009'!$BG$3),FALSE))</f>
        <v>1693996</v>
      </c>
      <c r="F2" s="6">
        <f>VLOOKUP(A2,'[3]Data 2009'!$A$3:$BO$79,COLUMN('[3]Data 2009'!H3),FALSE)+VLOOKUP(A2,'[3]Data 2009'!$A$3:$BO$79,COLUMN('[3]Data 2009'!V3),FALSE)+VLOOKUP(A2,'[3]Data 2009'!$A$3:$BO$79,COLUMN('[3]Data 2009'!W3),FALSE)+VLOOKUP(A2,'[3]Data 2009'!$A$3:$BO$79,COLUMN('[3]Data 2009'!X3),FALSE)+VLOOKUP(A2,'[3]Data 2009'!$A$3:$BO$79,COLUMN('[3]Data 2009'!Y3),FALSE)+VLOOKUP(A2,'[3]Data 2009'!$A$3:$BO$79,COLUMN('[3]Data 2009'!AT3),FALSE)+VLOOKUP(A2,'[3]Data 2009'!$A$3:$BO$79,COLUMN('[3]Data 2009'!AX3),FALSE)+VLOOKUP(A2,'[3]Data 2009'!$A$3:$BO$79,COLUMN('[3]Data 2009'!AZ3),FALSE)+VLOOKUP(A2,'[3]Data 2009'!$A$3:$BO$79,COLUMN('[3]Data 2009'!BA3),FALSE)+VLOOKUP(A2,'[3]Data 2009'!$A$3:$BO$79,COLUMN('[3]Data 2009'!BJ3))</f>
        <v>50298</v>
      </c>
      <c r="G2" s="6">
        <f>VLOOKUP(A2,'[3]Data 2009'!$A$3:$BO$79,COLUMN('[3]Data 2009'!U36),FALSE)+VLOOKUP(A2,'[3]Data 2009'!$A$3:$BO$79,COLUMN('[3]Data 2009'!AH36),FALSE)+VLOOKUP(A2,'[3]Data 2009'!$A$3:$BO$79,COLUMN('[3]Data 2009'!AI36),FALSE)+VLOOKUP(A2,'[3]Data 2009'!$A$3:$BO$79,COLUMN('[3]Data 2009'!AJ36),FALSE)+VLOOKUP(A2,'[3]Data 2009'!$A$3:$BO$79,COLUMN('[3]Data 2009'!AK36),FALSE)+VLOOKUP(A2,'[3]Data 2009'!$A$3:$BO$79,COLUMN('[3]Data 2009'!AL36),FALSE)+VLOOKUP(A2,'[3]Data 2009'!$A$3:$BO$79,COLUMN('[3]Data 2009'!BH36),FALSE)+VLOOKUP(A2,'[3]Data 2009'!$A$3:$BO$79,COLUMN('[3]Data 2009'!BI36),FALSE)+VLOOKUP(A2,'[3]Data 2009'!$A$3:$BO$79,COLUMN('[3]Data 2009'!BL36),FALSE)</f>
        <v>51209</v>
      </c>
      <c r="H2" s="6">
        <f>VLOOKUP(A2,'[3]Data 2009'!$A$3:$BO$79,COLUMN('[3]Data 2009'!N36),FALSE)+VLOOKUP(A2,'[3]Data 2009'!$A$3:$BO$79,COLUMN('[3]Data 2009'!P36),FALSE)+VLOOKUP(A2,'[3]Data 2009'!$A$3:$BO$79,COLUMN('[3]Data 2009'!Q36),FALSE)</f>
        <v>81745</v>
      </c>
      <c r="I2" s="6">
        <f>VLOOKUP(A2,'[3]Data 2009'!$A$3:$BO$79,COLUMN('[3]Data 2009'!J3),FALSE)+VLOOKUP(A2,'[3]Data 2009'!$A$3:$BO$79,COLUMN('[3]Data 2009'!R3),FALSE)+VLOOKUP(A2,'[3]Data 2009'!$A$3:$BO$79,COLUMN('[3]Data 2009'!S3),FALSE)+VLOOKUP(A2,'[3]Data 2009'!$A$3:$BO$79,COLUMN('[3]Data 2009'!Z3),FALSE)+VLOOKUP(A2,'[3]Data 2009'!$A$3:$BO$79,COLUMN('[3]Data 2009'!AA3),FALSE)+VLOOKUP(A2,'[3]Data 2009'!$A$3:$BO$79,COLUMN('[3]Data 2009'!AD3),FALSE)+VLOOKUP(A2,'[3]Data 2009'!$A$3:$BO$79,COLUMN('[3]Data 2009'!AE3),FALSE)+VLOOKUP(A2,'[3]Data 2009'!$A$3:$BO$79,COLUMN('[3]Data 2009'!AF3),FALSE)+VLOOKUP(A2,'[3]Data 2009'!$A$3:$BO$79,COLUMN('[3]Data 2009'!AW3),FALSE)+VLOOKUP(A2,'[3]Data 2009'!$A$3:$BO$79,COLUMN('[3]Data 2009'!BK3),FALSE)</f>
        <v>102723</v>
      </c>
      <c r="J2" s="6">
        <f>VLOOKUP(A2,'[3]Data 2009'!$A$3:$BO$79,COLUMN('[3]Data 2009'!F3),FALSE)+VLOOKUP(A2,'[3]Data 2009'!$A$3:$BO$79,COLUMN('[3]Data 2009'!AR3),FALSE)+VLOOKUP(A2,'[3]Data 2009'!$A$3:$BO$79,COLUMN('[3]Data 2009'!AU3),FALSE)</f>
        <v>0</v>
      </c>
      <c r="K2" s="6">
        <f>VLOOKUP(A2,'[3]Data 2009'!$A$3:$BO$79,COLUMN('[3]Data 2009'!G3),FALSE)+VLOOKUP(A2,'[3]Data 2009'!$A$3:$BO$79,COLUMN('[3]Data 2009'!AO3),FALSE)+VLOOKUP(A2,'[3]Data 2009'!$A$3:$BO$79,COLUMN('[3]Data 2009'!AV3),FALSE)+VLOOKUP(A2,'[3]Data 2009'!$A$3:$BO$79,COLUMN('[3]Data 2009'!BO3),FALSE)+VLOOKUP(A2,'[3]Data 2009'!$A$3:$BO$79,COLUMN('[3]Data 2009'!AP3),FALSE)</f>
        <v>19381</v>
      </c>
      <c r="L2" s="6">
        <f>VLOOKUP(A2,'[3]Data 2009'!$A$3:$BO$79,COLUMN('[3]Data 2009'!L3),FALSE)+VLOOKUP(A2,'[3]Data 2009'!$A$3:$BO$79,COLUMN('[3]Data 2009'!AB3),FALSE)+VLOOKUP(A2,'[3]Data 2009'!$A$3:$BO$79,COLUMN('[3]Data 2009'!AC3),FALSE)+VLOOKUP(A2,'[3]Data 2009'!$A$3:$BO$79,COLUMN('[3]Data 2009'!BM3),FALSE)+VLOOKUP(A2,'[3]Data 2009'!$A$3:$BO$79,COLUMN('[3]Data 2009'!K3),FALSE)</f>
        <v>10771</v>
      </c>
      <c r="M2" s="6">
        <f>VLOOKUP(A2,'[3]Data 2009'!$A$3:$BO$79,COLUMN('[3]Data 2009'!AG3),FALSE)+VLOOKUP(A2,'[3]Data 2009'!$A$3:$BO$79,COLUMN('[3]Data 2009'!AM3),FALSE)+VLOOKUP(A2,'[3]Data 2009'!$A$3:$BO$79,COLUMN('[3]Data 2009'!AN3),FALSE)+VLOOKUP(A2,'[3]Data 2009'!$A$3:$BO$79,COLUMN('[3]Data 2009'!AT3),FALSE)</f>
        <v>0</v>
      </c>
      <c r="N2" s="6">
        <f>VLOOKUP(A2,'[3]Data 2009'!$A$3:$BO$79,COLUMN('[3]Data 2009'!O3),FALSE)+VLOOKUP(A2,'[3]Data 2009'!$A$3:$BO$79,COLUMN('[3]Data 2009'!AQ3),FALSE)</f>
        <v>965</v>
      </c>
      <c r="O2" s="6">
        <f>VLOOKUP(A2,'[3]Data 2009'!$A$3:$BR$79,COLUMN('[3]Data 2009'!BR3),FALSE)</f>
        <v>73860</v>
      </c>
      <c r="P2" s="21">
        <f>SUM(D2:O2)</f>
        <v>2511587</v>
      </c>
      <c r="R2" s="6">
        <f>D2/C2</f>
        <v>2318.6902173913045</v>
      </c>
      <c r="S2" s="6">
        <f>E2/C2</f>
        <v>9206.5</v>
      </c>
      <c r="T2" s="6">
        <f>G2/C2</f>
        <v>278.30978260869563</v>
      </c>
      <c r="U2" s="6">
        <f>G2/C2</f>
        <v>278.30978260869563</v>
      </c>
      <c r="V2" s="6">
        <f>H2/C2</f>
        <v>444.26630434782606</v>
      </c>
      <c r="W2" s="6">
        <f>I2/C2</f>
        <v>558.2771739130435</v>
      </c>
      <c r="X2" s="6">
        <f>J2/C2</f>
        <v>0</v>
      </c>
      <c r="Y2" s="6">
        <f>K2/C2</f>
        <v>105.33152173913044</v>
      </c>
      <c r="Z2" s="6">
        <f>L2/C2</f>
        <v>58.538043478260867</v>
      </c>
      <c r="AA2" s="6">
        <f>M2/C2</f>
        <v>0</v>
      </c>
      <c r="AB2" s="6">
        <f>N2/C2</f>
        <v>5.2445652173913047</v>
      </c>
      <c r="AC2" s="6">
        <f>O2/C2</f>
        <v>401.41304347826087</v>
      </c>
    </row>
    <row r="3" spans="1:30">
      <c r="A3" s="18" t="s">
        <v>65</v>
      </c>
      <c r="B3" s="18">
        <v>3</v>
      </c>
      <c r="C3" s="22">
        <f>VLOOKUP(A3,[3]Enrollment!$B$3:$C$80,2,FALSE)</f>
        <v>545</v>
      </c>
      <c r="D3" s="6">
        <f>SUM(VLOOKUP(A3,'[3]Data 2009'!$A$3:$BO$79,5,FALSE)+VLOOKUP(A3,'[3]Data 2009'!$A$3:$BO$79,13,FALSE)+VLOOKUP(A3,'[3]Data 2009'!$A$3:$BO$79,COLUMN('[3]Data 2009'!$BC$2:$BC$79),FALSE)+VLOOKUP(A3,'[3]Data 2009'!$A$3:$BO$79,COLUMN('[3]Data 2009'!$BD$3),FALSE)+VLOOKUP(A3,'[3]Data 2009'!$A$3:$BO$79,COLUMN('[3]Data 2009'!$BE$3),FALSE)+VLOOKUP(A3,'[3]Data 2009'!$A$3:$BO$79,COLUMN('[3]Data 2009'!$BF$3),FALSE)+VLOOKUP(A3,'[3]Data 2009'!$A$3:$BO$79,COLUMN('[3]Data 2009'!$BN$3),FALSE))</f>
        <v>1070588</v>
      </c>
      <c r="E3" s="6">
        <f>(VLOOKUP(A3,'[3]Data 2009'!$A$3:$BO$79,COLUMN('[3]Data 2009'!$D$1),FALSE)+VLOOKUP(A3,'[3]Data 2009'!$A$3:$BO$79,COLUMN('[3]Data 2009'!$I$3),FALSE)+VLOOKUP(A3,'[3]Data 2009'!$A$3:$BO$79,COLUMN('[3]Data 2009'!$T$3),FALSE)+VLOOKUP(A3,'[3]Data 2009'!$A$3:$BO$79,COLUMN('[3]Data 2009'!$AS$3),FALSE)+VLOOKUP(A3,'[3]Data 2009'!$A$3:$BO$79,COLUMN('[3]Data 2009'!$AY$3),FALSE)+VLOOKUP(A3,'[3]Data 2009'!$A$3:$BO$79,COLUMN('[3]Data 2009'!$BB$3),FALSE)+VLOOKUP(A3,'[3]Data 2009'!$A$3:$BO$79,COLUMN('[3]Data 2009'!$BG$3),FALSE))</f>
        <v>4620482</v>
      </c>
      <c r="F3" s="6">
        <f>VLOOKUP(A3,'[3]Data 2009'!$A$3:$BO$79,COLUMN('[3]Data 2009'!H4),FALSE)+VLOOKUP(A3,'[3]Data 2009'!$A$3:$BO$79,COLUMN('[3]Data 2009'!V4),FALSE)+VLOOKUP(A3,'[3]Data 2009'!$A$3:$BO$79,COLUMN('[3]Data 2009'!W4),FALSE)+VLOOKUP(A3,'[3]Data 2009'!$A$3:$BO$79,COLUMN('[3]Data 2009'!X4),FALSE)+VLOOKUP(A3,'[3]Data 2009'!$A$3:$BO$79,COLUMN('[3]Data 2009'!Y4),FALSE)+VLOOKUP(A3,'[3]Data 2009'!$A$3:$BO$79,COLUMN('[3]Data 2009'!AT4),FALSE)+VLOOKUP(A3,'[3]Data 2009'!$A$3:$BO$79,COLUMN('[3]Data 2009'!AX4),FALSE)+VLOOKUP(A3,'[3]Data 2009'!$A$3:$BO$79,COLUMN('[3]Data 2009'!AZ4),FALSE)+VLOOKUP(A3,'[3]Data 2009'!$A$3:$BO$79,COLUMN('[3]Data 2009'!BA4),FALSE)+VLOOKUP(A3,'[3]Data 2009'!$A$3:$BO$79,COLUMN('[3]Data 2009'!BJ4))</f>
        <v>173992</v>
      </c>
      <c r="G3" s="6">
        <f>VLOOKUP(A3,'[3]Data 2009'!$A$3:$BO$79,COLUMN('[3]Data 2009'!U37),FALSE)+VLOOKUP(A3,'[3]Data 2009'!$A$3:$BO$79,COLUMN('[3]Data 2009'!AH37),FALSE)+VLOOKUP(A3,'[3]Data 2009'!$A$3:$BO$79,COLUMN('[3]Data 2009'!AI37),FALSE)+VLOOKUP(A3,'[3]Data 2009'!$A$3:$BO$79,COLUMN('[3]Data 2009'!AJ37),FALSE)+VLOOKUP(A3,'[3]Data 2009'!$A$3:$BO$79,COLUMN('[3]Data 2009'!AK37),FALSE)+VLOOKUP(A3,'[3]Data 2009'!$A$3:$BO$79,COLUMN('[3]Data 2009'!AL37),FALSE)+VLOOKUP(A3,'[3]Data 2009'!$A$3:$BO$79,COLUMN('[3]Data 2009'!BH37),FALSE)+VLOOKUP(A3,'[3]Data 2009'!$A$3:$BO$79,COLUMN('[3]Data 2009'!BI37),FALSE)+VLOOKUP(A3,'[3]Data 2009'!$A$3:$BO$79,COLUMN('[3]Data 2009'!BL37),FALSE)</f>
        <v>54773</v>
      </c>
      <c r="H3" s="6">
        <f>VLOOKUP(A3,'[3]Data 2009'!$A$3:$BO$79,COLUMN('[3]Data 2009'!N37),FALSE)+VLOOKUP(A3,'[3]Data 2009'!$A$3:$BO$79,COLUMN('[3]Data 2009'!P37),FALSE)+VLOOKUP(A3,'[3]Data 2009'!$A$3:$BO$79,COLUMN('[3]Data 2009'!Q37),FALSE)</f>
        <v>153105</v>
      </c>
      <c r="I3" s="6">
        <f>VLOOKUP(A3,'[3]Data 2009'!$A$3:$BO$79,COLUMN('[3]Data 2009'!J4),FALSE)+VLOOKUP(A3,'[3]Data 2009'!$A$3:$BO$79,COLUMN('[3]Data 2009'!R4),FALSE)+VLOOKUP(A3,'[3]Data 2009'!$A$3:$BO$79,COLUMN('[3]Data 2009'!S4),FALSE)+VLOOKUP(A3,'[3]Data 2009'!$A$3:$BO$79,COLUMN('[3]Data 2009'!Z4),FALSE)+VLOOKUP(A3,'[3]Data 2009'!$A$3:$BO$79,COLUMN('[3]Data 2009'!AA4),FALSE)+VLOOKUP(A3,'[3]Data 2009'!$A$3:$BO$79,COLUMN('[3]Data 2009'!AD4),FALSE)+VLOOKUP(A3,'[3]Data 2009'!$A$3:$BO$79,COLUMN('[3]Data 2009'!AE4),FALSE)+VLOOKUP(A3,'[3]Data 2009'!$A$3:$BO$79,COLUMN('[3]Data 2009'!AF4),FALSE)+VLOOKUP(A3,'[3]Data 2009'!$A$3:$BO$79,COLUMN('[3]Data 2009'!AW4),FALSE)+VLOOKUP(A3,'[3]Data 2009'!$A$3:$BO$79,COLUMN('[3]Data 2009'!BK4),FALSE)</f>
        <v>258216</v>
      </c>
      <c r="J3" s="6">
        <f>VLOOKUP(A3,'[3]Data 2009'!$A$3:$BO$79,COLUMN('[3]Data 2009'!F4),FALSE)+VLOOKUP(A3,'[3]Data 2009'!$A$3:$BO$79,COLUMN('[3]Data 2009'!AR4),FALSE)+VLOOKUP(A3,'[3]Data 2009'!$A$3:$BO$79,COLUMN('[3]Data 2009'!AU4),FALSE)</f>
        <v>0</v>
      </c>
      <c r="K3" s="6">
        <f>VLOOKUP(A3,'[3]Data 2009'!$A$3:$BO$79,COLUMN('[3]Data 2009'!G4),FALSE)+VLOOKUP(A3,'[3]Data 2009'!$A$3:$BO$79,COLUMN('[3]Data 2009'!AO4),FALSE)+VLOOKUP(A3,'[3]Data 2009'!$A$3:$BO$79,COLUMN('[3]Data 2009'!AV4),FALSE)+VLOOKUP(A3,'[3]Data 2009'!$A$3:$BO$79,COLUMN('[3]Data 2009'!BO4),FALSE)+VLOOKUP(A3,'[3]Data 2009'!$A$3:$BO$79,COLUMN('[3]Data 2009'!AP4),FALSE)</f>
        <v>23526</v>
      </c>
      <c r="L3" s="6">
        <f>VLOOKUP(A3,'[3]Data 2009'!$A$3:$BO$79,COLUMN('[3]Data 2009'!L4),FALSE)+VLOOKUP(A3,'[3]Data 2009'!$A$3:$BO$79,COLUMN('[3]Data 2009'!AB4),FALSE)+VLOOKUP(A3,'[3]Data 2009'!$A$3:$BO$79,COLUMN('[3]Data 2009'!AC4),FALSE)+VLOOKUP(A3,'[3]Data 2009'!$A$3:$BO$79,COLUMN('[3]Data 2009'!BM4),FALSE)+VLOOKUP(A3,'[3]Data 2009'!$A$3:$BO$79,COLUMN('[3]Data 2009'!K4),FALSE)</f>
        <v>37906</v>
      </c>
      <c r="M3" s="6">
        <f>VLOOKUP(A3,'[3]Data 2009'!$A$3:$BO$79,COLUMN('[3]Data 2009'!AG4),FALSE)+VLOOKUP(A3,'[3]Data 2009'!$A$3:$BO$79,COLUMN('[3]Data 2009'!AM4),FALSE)+VLOOKUP(A3,'[3]Data 2009'!$A$3:$BO$79,COLUMN('[3]Data 2009'!AN4),FALSE)+VLOOKUP(A3,'[3]Data 2009'!$A$3:$BO$79,COLUMN('[3]Data 2009'!AT4),FALSE)</f>
        <v>0</v>
      </c>
      <c r="N3" s="6">
        <f>VLOOKUP(A3,'[3]Data 2009'!$A$3:$BO$79,COLUMN('[3]Data 2009'!O4),FALSE)+VLOOKUP(A3,'[3]Data 2009'!$A$3:$BO$79,COLUMN('[3]Data 2009'!AQ4),FALSE)</f>
        <v>1672</v>
      </c>
      <c r="O3" s="6">
        <f>VLOOKUP(A3,'[3]Data 2009'!$A$3:$BR$79,COLUMN('[3]Data 2009'!BR4),FALSE)</f>
        <v>200294</v>
      </c>
      <c r="P3" s="21">
        <f t="shared" ref="P3:P66" si="0">SUM(D3:O3)</f>
        <v>6594554</v>
      </c>
      <c r="R3" s="6">
        <f t="shared" ref="R3:R66" si="1">D3/C3</f>
        <v>1964.3816513761467</v>
      </c>
      <c r="S3" s="6">
        <f t="shared" ref="S3:S66" si="2">E3/C3</f>
        <v>8477.9486238532118</v>
      </c>
      <c r="T3" s="6">
        <f t="shared" ref="T3:T66" si="3">G3/C3</f>
        <v>100.50091743119266</v>
      </c>
      <c r="U3" s="6">
        <f t="shared" ref="U3:U66" si="4">G3/C3</f>
        <v>100.50091743119266</v>
      </c>
      <c r="V3" s="6">
        <f t="shared" ref="V3:V66" si="5">H3/C3</f>
        <v>280.92660550458714</v>
      </c>
      <c r="W3" s="6">
        <f t="shared" ref="W3:W66" si="6">I3/C3</f>
        <v>473.79082568807337</v>
      </c>
      <c r="X3" s="6">
        <f t="shared" ref="X3:X66" si="7">J3/C3</f>
        <v>0</v>
      </c>
      <c r="Y3" s="6">
        <f t="shared" ref="Y3:Y66" si="8">K3/C3</f>
        <v>43.16697247706422</v>
      </c>
      <c r="Z3" s="6">
        <f t="shared" ref="Z3:Z66" si="9">L3/C3</f>
        <v>69.552293577981658</v>
      </c>
      <c r="AA3" s="6">
        <f t="shared" ref="AA3:AA66" si="10">M3/C3</f>
        <v>0</v>
      </c>
      <c r="AB3" s="6">
        <f t="shared" ref="AB3:AB66" si="11">N3/C3</f>
        <v>3.0678899082568809</v>
      </c>
      <c r="AC3" s="6">
        <f t="shared" ref="AC3:AC66" si="12">O3/C3</f>
        <v>367.51192660550458</v>
      </c>
    </row>
    <row r="4" spans="1:30">
      <c r="A4" s="18" t="s">
        <v>66</v>
      </c>
      <c r="B4" s="18">
        <v>4</v>
      </c>
      <c r="C4" s="22">
        <f>VLOOKUP(A4,[3]Enrollment!$B$3:$C$80,2,FALSE)</f>
        <v>752</v>
      </c>
      <c r="D4" s="6">
        <f>SUM(VLOOKUP(A4,'[3]Data 2009'!$A$3:$BO$79,5,FALSE)+VLOOKUP(A4,'[3]Data 2009'!$A$3:$BO$79,13,FALSE)+VLOOKUP(A4,'[3]Data 2009'!$A$3:$BO$79,COLUMN('[3]Data 2009'!$BC$2:$BC$79),FALSE)+VLOOKUP(A4,'[3]Data 2009'!$A$3:$BO$79,COLUMN('[3]Data 2009'!$BD$3),FALSE)+VLOOKUP(A4,'[3]Data 2009'!$A$3:$BO$79,COLUMN('[3]Data 2009'!$BE$3),FALSE)+VLOOKUP(A4,'[3]Data 2009'!$A$3:$BO$79,COLUMN('[3]Data 2009'!$BF$3),FALSE)+VLOOKUP(A4,'[3]Data 2009'!$A$3:$BO$79,COLUMN('[3]Data 2009'!$BN$3),FALSE))</f>
        <v>1291731</v>
      </c>
      <c r="E4" s="6">
        <f>(VLOOKUP(A4,'[3]Data 2009'!$A$3:$BO$79,COLUMN('[3]Data 2009'!$D$1),FALSE)+VLOOKUP(A4,'[3]Data 2009'!$A$3:$BO$79,COLUMN('[3]Data 2009'!$I$3),FALSE)+VLOOKUP(A4,'[3]Data 2009'!$A$3:$BO$79,COLUMN('[3]Data 2009'!$T$3),FALSE)+VLOOKUP(A4,'[3]Data 2009'!$A$3:$BO$79,COLUMN('[3]Data 2009'!$AS$3),FALSE)+VLOOKUP(A4,'[3]Data 2009'!$A$3:$BO$79,COLUMN('[3]Data 2009'!$AY$3),FALSE)+VLOOKUP(A4,'[3]Data 2009'!$A$3:$BO$79,COLUMN('[3]Data 2009'!$BB$3),FALSE)+VLOOKUP(A4,'[3]Data 2009'!$A$3:$BO$79,COLUMN('[3]Data 2009'!$BG$3),FALSE))</f>
        <v>6737978</v>
      </c>
      <c r="F4" s="6">
        <f>VLOOKUP(A4,'[3]Data 2009'!$A$3:$BO$79,COLUMN('[3]Data 2009'!H5),FALSE)+VLOOKUP(A4,'[3]Data 2009'!$A$3:$BO$79,COLUMN('[3]Data 2009'!V5),FALSE)+VLOOKUP(A4,'[3]Data 2009'!$A$3:$BO$79,COLUMN('[3]Data 2009'!W5),FALSE)+VLOOKUP(A4,'[3]Data 2009'!$A$3:$BO$79,COLUMN('[3]Data 2009'!X5),FALSE)+VLOOKUP(A4,'[3]Data 2009'!$A$3:$BO$79,COLUMN('[3]Data 2009'!Y5),FALSE)+VLOOKUP(A4,'[3]Data 2009'!$A$3:$BO$79,COLUMN('[3]Data 2009'!AT5),FALSE)+VLOOKUP(A4,'[3]Data 2009'!$A$3:$BO$79,COLUMN('[3]Data 2009'!AX5),FALSE)+VLOOKUP(A4,'[3]Data 2009'!$A$3:$BO$79,COLUMN('[3]Data 2009'!AZ5),FALSE)+VLOOKUP(A4,'[3]Data 2009'!$A$3:$BO$79,COLUMN('[3]Data 2009'!BA5),FALSE)+VLOOKUP(A4,'[3]Data 2009'!$A$3:$BO$79,COLUMN('[3]Data 2009'!BJ5))</f>
        <v>361286</v>
      </c>
      <c r="G4" s="6">
        <f>VLOOKUP(A4,'[3]Data 2009'!$A$3:$BO$79,COLUMN('[3]Data 2009'!U38),FALSE)+VLOOKUP(A4,'[3]Data 2009'!$A$3:$BO$79,COLUMN('[3]Data 2009'!AH38),FALSE)+VLOOKUP(A4,'[3]Data 2009'!$A$3:$BO$79,COLUMN('[3]Data 2009'!AI38),FALSE)+VLOOKUP(A4,'[3]Data 2009'!$A$3:$BO$79,COLUMN('[3]Data 2009'!AJ38),FALSE)+VLOOKUP(A4,'[3]Data 2009'!$A$3:$BO$79,COLUMN('[3]Data 2009'!AK38),FALSE)+VLOOKUP(A4,'[3]Data 2009'!$A$3:$BO$79,COLUMN('[3]Data 2009'!AL38),FALSE)+VLOOKUP(A4,'[3]Data 2009'!$A$3:$BO$79,COLUMN('[3]Data 2009'!BH38),FALSE)+VLOOKUP(A4,'[3]Data 2009'!$A$3:$BO$79,COLUMN('[3]Data 2009'!BI38),FALSE)+VLOOKUP(A4,'[3]Data 2009'!$A$3:$BO$79,COLUMN('[3]Data 2009'!BL38),FALSE)</f>
        <v>73502</v>
      </c>
      <c r="H4" s="6">
        <f>VLOOKUP(A4,'[3]Data 2009'!$A$3:$BO$79,COLUMN('[3]Data 2009'!N38),FALSE)+VLOOKUP(A4,'[3]Data 2009'!$A$3:$BO$79,COLUMN('[3]Data 2009'!P38),FALSE)+VLOOKUP(A4,'[3]Data 2009'!$A$3:$BO$79,COLUMN('[3]Data 2009'!Q38),FALSE)</f>
        <v>233398</v>
      </c>
      <c r="I4" s="6">
        <f>VLOOKUP(A4,'[3]Data 2009'!$A$3:$BO$79,COLUMN('[3]Data 2009'!J5),FALSE)+VLOOKUP(A4,'[3]Data 2009'!$A$3:$BO$79,COLUMN('[3]Data 2009'!R5),FALSE)+VLOOKUP(A4,'[3]Data 2009'!$A$3:$BO$79,COLUMN('[3]Data 2009'!S5),FALSE)+VLOOKUP(A4,'[3]Data 2009'!$A$3:$BO$79,COLUMN('[3]Data 2009'!Z5),FALSE)+VLOOKUP(A4,'[3]Data 2009'!$A$3:$BO$79,COLUMN('[3]Data 2009'!AA5),FALSE)+VLOOKUP(A4,'[3]Data 2009'!$A$3:$BO$79,COLUMN('[3]Data 2009'!AD5),FALSE)+VLOOKUP(A4,'[3]Data 2009'!$A$3:$BO$79,COLUMN('[3]Data 2009'!AE5),FALSE)+VLOOKUP(A4,'[3]Data 2009'!$A$3:$BO$79,COLUMN('[3]Data 2009'!AF5),FALSE)+VLOOKUP(A4,'[3]Data 2009'!$A$3:$BO$79,COLUMN('[3]Data 2009'!AW5),FALSE)+VLOOKUP(A4,'[3]Data 2009'!$A$3:$BO$79,COLUMN('[3]Data 2009'!BK5),FALSE)</f>
        <v>428022</v>
      </c>
      <c r="J4" s="6">
        <f>VLOOKUP(A4,'[3]Data 2009'!$A$3:$BO$79,COLUMN('[3]Data 2009'!F5),FALSE)+VLOOKUP(A4,'[3]Data 2009'!$A$3:$BO$79,COLUMN('[3]Data 2009'!AR5),FALSE)+VLOOKUP(A4,'[3]Data 2009'!$A$3:$BO$79,COLUMN('[3]Data 2009'!AU5),FALSE)</f>
        <v>0</v>
      </c>
      <c r="K4" s="6">
        <f>VLOOKUP(A4,'[3]Data 2009'!$A$3:$BO$79,COLUMN('[3]Data 2009'!G5),FALSE)+VLOOKUP(A4,'[3]Data 2009'!$A$3:$BO$79,COLUMN('[3]Data 2009'!AO5),FALSE)+VLOOKUP(A4,'[3]Data 2009'!$A$3:$BO$79,COLUMN('[3]Data 2009'!AV5),FALSE)+VLOOKUP(A4,'[3]Data 2009'!$A$3:$BO$79,COLUMN('[3]Data 2009'!BO5),FALSE)+VLOOKUP(A4,'[3]Data 2009'!$A$3:$BO$79,COLUMN('[3]Data 2009'!AP5),FALSE)</f>
        <v>21776</v>
      </c>
      <c r="L4" s="6">
        <f>VLOOKUP(A4,'[3]Data 2009'!$A$3:$BO$79,COLUMN('[3]Data 2009'!L5),FALSE)+VLOOKUP(A4,'[3]Data 2009'!$A$3:$BO$79,COLUMN('[3]Data 2009'!AB5),FALSE)+VLOOKUP(A4,'[3]Data 2009'!$A$3:$BO$79,COLUMN('[3]Data 2009'!AC5),FALSE)+VLOOKUP(A4,'[3]Data 2009'!$A$3:$BO$79,COLUMN('[3]Data 2009'!BM5),FALSE)+VLOOKUP(A4,'[3]Data 2009'!$A$3:$BO$79,COLUMN('[3]Data 2009'!K5),FALSE)</f>
        <v>27229</v>
      </c>
      <c r="M4" s="6">
        <f>VLOOKUP(A4,'[3]Data 2009'!$A$3:$BO$79,COLUMN('[3]Data 2009'!AG5),FALSE)+VLOOKUP(A4,'[3]Data 2009'!$A$3:$BO$79,COLUMN('[3]Data 2009'!AM5),FALSE)+VLOOKUP(A4,'[3]Data 2009'!$A$3:$BO$79,COLUMN('[3]Data 2009'!AN5),FALSE)+VLOOKUP(A4,'[3]Data 2009'!$A$3:$BO$79,COLUMN('[3]Data 2009'!AT5),FALSE)</f>
        <v>0</v>
      </c>
      <c r="N4" s="6">
        <f>VLOOKUP(A4,'[3]Data 2009'!$A$3:$BO$79,COLUMN('[3]Data 2009'!O5),FALSE)+VLOOKUP(A4,'[3]Data 2009'!$A$3:$BO$79,COLUMN('[3]Data 2009'!AQ5),FALSE)</f>
        <v>2024</v>
      </c>
      <c r="O4" s="6">
        <f>VLOOKUP(A4,'[3]Data 2009'!$A$3:$BR$79,COLUMN('[3]Data 2009'!BR5),FALSE)</f>
        <v>201116</v>
      </c>
      <c r="P4" s="21">
        <f t="shared" si="0"/>
        <v>9378062</v>
      </c>
      <c r="R4" s="6">
        <f t="shared" si="1"/>
        <v>1717.7273936170213</v>
      </c>
      <c r="S4" s="6">
        <f t="shared" si="2"/>
        <v>8960.0771276595751</v>
      </c>
      <c r="T4" s="6">
        <f t="shared" si="3"/>
        <v>97.74202127659575</v>
      </c>
      <c r="U4" s="6">
        <f t="shared" si="4"/>
        <v>97.74202127659575</v>
      </c>
      <c r="V4" s="6">
        <f t="shared" si="5"/>
        <v>310.36968085106383</v>
      </c>
      <c r="W4" s="6">
        <f t="shared" si="6"/>
        <v>569.17819148936167</v>
      </c>
      <c r="X4" s="6">
        <f t="shared" si="7"/>
        <v>0</v>
      </c>
      <c r="Y4" s="6">
        <f t="shared" si="8"/>
        <v>28.957446808510639</v>
      </c>
      <c r="Z4" s="6">
        <f t="shared" si="9"/>
        <v>36.208776595744681</v>
      </c>
      <c r="AA4" s="6">
        <f t="shared" si="10"/>
        <v>0</v>
      </c>
      <c r="AB4" s="6">
        <f t="shared" si="11"/>
        <v>2.6914893617021276</v>
      </c>
      <c r="AC4" s="6">
        <f t="shared" si="12"/>
        <v>267.44148936170211</v>
      </c>
    </row>
    <row r="5" spans="1:30">
      <c r="A5" s="18" t="s">
        <v>67</v>
      </c>
      <c r="B5" s="18">
        <v>4</v>
      </c>
      <c r="C5" s="22">
        <f>VLOOKUP(A5,[3]Enrollment!$B$3:$C$80,2,FALSE)</f>
        <v>420</v>
      </c>
      <c r="D5" s="6">
        <f>SUM(VLOOKUP(A5,'[3]Data 2009'!$A$3:$BO$79,5,FALSE)+VLOOKUP(A5,'[3]Data 2009'!$A$3:$BO$79,13,FALSE)+VLOOKUP(A5,'[3]Data 2009'!$A$3:$BO$79,COLUMN('[3]Data 2009'!$BC$2:$BC$79),FALSE)+VLOOKUP(A5,'[3]Data 2009'!$A$3:$BO$79,COLUMN('[3]Data 2009'!$BD$3),FALSE)+VLOOKUP(A5,'[3]Data 2009'!$A$3:$BO$79,COLUMN('[3]Data 2009'!$BE$3),FALSE)+VLOOKUP(A5,'[3]Data 2009'!$A$3:$BO$79,COLUMN('[3]Data 2009'!$BF$3),FALSE)+VLOOKUP(A5,'[3]Data 2009'!$A$3:$BO$79,COLUMN('[3]Data 2009'!$BN$3),FALSE))</f>
        <v>787463</v>
      </c>
      <c r="E5" s="6">
        <f>(VLOOKUP(A5,'[3]Data 2009'!$A$3:$BO$79,COLUMN('[3]Data 2009'!$D$1),FALSE)+VLOOKUP(A5,'[3]Data 2009'!$A$3:$BO$79,COLUMN('[3]Data 2009'!$I$3),FALSE)+VLOOKUP(A5,'[3]Data 2009'!$A$3:$BO$79,COLUMN('[3]Data 2009'!$T$3),FALSE)+VLOOKUP(A5,'[3]Data 2009'!$A$3:$BO$79,COLUMN('[3]Data 2009'!$AS$3),FALSE)+VLOOKUP(A5,'[3]Data 2009'!$A$3:$BO$79,COLUMN('[3]Data 2009'!$AY$3),FALSE)+VLOOKUP(A5,'[3]Data 2009'!$A$3:$BO$79,COLUMN('[3]Data 2009'!$BB$3),FALSE)+VLOOKUP(A5,'[3]Data 2009'!$A$3:$BO$79,COLUMN('[3]Data 2009'!$BG$3),FALSE))</f>
        <v>3454198</v>
      </c>
      <c r="F5" s="6">
        <f>VLOOKUP(A5,'[3]Data 2009'!$A$3:$BO$79,COLUMN('[3]Data 2009'!H6),FALSE)+VLOOKUP(A5,'[3]Data 2009'!$A$3:$BO$79,COLUMN('[3]Data 2009'!V6),FALSE)+VLOOKUP(A5,'[3]Data 2009'!$A$3:$BO$79,COLUMN('[3]Data 2009'!W6),FALSE)+VLOOKUP(A5,'[3]Data 2009'!$A$3:$BO$79,COLUMN('[3]Data 2009'!X6),FALSE)+VLOOKUP(A5,'[3]Data 2009'!$A$3:$BO$79,COLUMN('[3]Data 2009'!Y6),FALSE)+VLOOKUP(A5,'[3]Data 2009'!$A$3:$BO$79,COLUMN('[3]Data 2009'!AT6),FALSE)+VLOOKUP(A5,'[3]Data 2009'!$A$3:$BO$79,COLUMN('[3]Data 2009'!AX6),FALSE)+VLOOKUP(A5,'[3]Data 2009'!$A$3:$BO$79,COLUMN('[3]Data 2009'!AZ6),FALSE)+VLOOKUP(A5,'[3]Data 2009'!$A$3:$BO$79,COLUMN('[3]Data 2009'!BA6),FALSE)+VLOOKUP(A5,'[3]Data 2009'!$A$3:$BO$79,COLUMN('[3]Data 2009'!BJ6))</f>
        <v>69918</v>
      </c>
      <c r="G5" s="6">
        <f>VLOOKUP(A5,'[3]Data 2009'!$A$3:$BO$79,COLUMN('[3]Data 2009'!U39),FALSE)+VLOOKUP(A5,'[3]Data 2009'!$A$3:$BO$79,COLUMN('[3]Data 2009'!AH39),FALSE)+VLOOKUP(A5,'[3]Data 2009'!$A$3:$BO$79,COLUMN('[3]Data 2009'!AI39),FALSE)+VLOOKUP(A5,'[3]Data 2009'!$A$3:$BO$79,COLUMN('[3]Data 2009'!AJ39),FALSE)+VLOOKUP(A5,'[3]Data 2009'!$A$3:$BO$79,COLUMN('[3]Data 2009'!AK39),FALSE)+VLOOKUP(A5,'[3]Data 2009'!$A$3:$BO$79,COLUMN('[3]Data 2009'!AL39),FALSE)+VLOOKUP(A5,'[3]Data 2009'!$A$3:$BO$79,COLUMN('[3]Data 2009'!BH39),FALSE)+VLOOKUP(A5,'[3]Data 2009'!$A$3:$BO$79,COLUMN('[3]Data 2009'!BI39),FALSE)+VLOOKUP(A5,'[3]Data 2009'!$A$3:$BO$79,COLUMN('[3]Data 2009'!BL39),FALSE)</f>
        <v>27774</v>
      </c>
      <c r="H5" s="6">
        <f>VLOOKUP(A5,'[3]Data 2009'!$A$3:$BO$79,COLUMN('[3]Data 2009'!N39),FALSE)+VLOOKUP(A5,'[3]Data 2009'!$A$3:$BO$79,COLUMN('[3]Data 2009'!P39),FALSE)+VLOOKUP(A5,'[3]Data 2009'!$A$3:$BO$79,COLUMN('[3]Data 2009'!Q39),FALSE)</f>
        <v>154053</v>
      </c>
      <c r="I5" s="6">
        <f>VLOOKUP(A5,'[3]Data 2009'!$A$3:$BO$79,COLUMN('[3]Data 2009'!J6),FALSE)+VLOOKUP(A5,'[3]Data 2009'!$A$3:$BO$79,COLUMN('[3]Data 2009'!R6),FALSE)+VLOOKUP(A5,'[3]Data 2009'!$A$3:$BO$79,COLUMN('[3]Data 2009'!S6),FALSE)+VLOOKUP(A5,'[3]Data 2009'!$A$3:$BO$79,COLUMN('[3]Data 2009'!Z6),FALSE)+VLOOKUP(A5,'[3]Data 2009'!$A$3:$BO$79,COLUMN('[3]Data 2009'!AA6),FALSE)+VLOOKUP(A5,'[3]Data 2009'!$A$3:$BO$79,COLUMN('[3]Data 2009'!AD6),FALSE)+VLOOKUP(A5,'[3]Data 2009'!$A$3:$BO$79,COLUMN('[3]Data 2009'!AE6),FALSE)+VLOOKUP(A5,'[3]Data 2009'!$A$3:$BO$79,COLUMN('[3]Data 2009'!AF6),FALSE)+VLOOKUP(A5,'[3]Data 2009'!$A$3:$BO$79,COLUMN('[3]Data 2009'!AW6),FALSE)+VLOOKUP(A5,'[3]Data 2009'!$A$3:$BO$79,COLUMN('[3]Data 2009'!BK6),FALSE)</f>
        <v>119287</v>
      </c>
      <c r="J5" s="6">
        <f>VLOOKUP(A5,'[3]Data 2009'!$A$3:$BO$79,COLUMN('[3]Data 2009'!F6),FALSE)+VLOOKUP(A5,'[3]Data 2009'!$A$3:$BO$79,COLUMN('[3]Data 2009'!AR6),FALSE)+VLOOKUP(A5,'[3]Data 2009'!$A$3:$BO$79,COLUMN('[3]Data 2009'!AU6),FALSE)</f>
        <v>0</v>
      </c>
      <c r="K5" s="6">
        <f>VLOOKUP(A5,'[3]Data 2009'!$A$3:$BO$79,COLUMN('[3]Data 2009'!G6),FALSE)+VLOOKUP(A5,'[3]Data 2009'!$A$3:$BO$79,COLUMN('[3]Data 2009'!AO6),FALSE)+VLOOKUP(A5,'[3]Data 2009'!$A$3:$BO$79,COLUMN('[3]Data 2009'!AV6),FALSE)+VLOOKUP(A5,'[3]Data 2009'!$A$3:$BO$79,COLUMN('[3]Data 2009'!BO6),FALSE)+VLOOKUP(A5,'[3]Data 2009'!$A$3:$BO$79,COLUMN('[3]Data 2009'!AP6),FALSE)</f>
        <v>20541</v>
      </c>
      <c r="L5" s="6">
        <f>VLOOKUP(A5,'[3]Data 2009'!$A$3:$BO$79,COLUMN('[3]Data 2009'!L6),FALSE)+VLOOKUP(A5,'[3]Data 2009'!$A$3:$BO$79,COLUMN('[3]Data 2009'!AB6),FALSE)+VLOOKUP(A5,'[3]Data 2009'!$A$3:$BO$79,COLUMN('[3]Data 2009'!AC6),FALSE)+VLOOKUP(A5,'[3]Data 2009'!$A$3:$BO$79,COLUMN('[3]Data 2009'!BM6),FALSE)+VLOOKUP(A5,'[3]Data 2009'!$A$3:$BO$79,COLUMN('[3]Data 2009'!K6),FALSE)</f>
        <v>16677</v>
      </c>
      <c r="M5" s="6">
        <f>VLOOKUP(A5,'[3]Data 2009'!$A$3:$BO$79,COLUMN('[3]Data 2009'!AG6),FALSE)+VLOOKUP(A5,'[3]Data 2009'!$A$3:$BO$79,COLUMN('[3]Data 2009'!AM6),FALSE)+VLOOKUP(A5,'[3]Data 2009'!$A$3:$BO$79,COLUMN('[3]Data 2009'!AN6),FALSE)+VLOOKUP(A5,'[3]Data 2009'!$A$3:$BO$79,COLUMN('[3]Data 2009'!AT6),FALSE)</f>
        <v>0</v>
      </c>
      <c r="N5" s="6">
        <f>VLOOKUP(A5,'[3]Data 2009'!$A$3:$BO$79,COLUMN('[3]Data 2009'!O6),FALSE)+VLOOKUP(A5,'[3]Data 2009'!$A$3:$BO$79,COLUMN('[3]Data 2009'!AQ6),FALSE)</f>
        <v>1726</v>
      </c>
      <c r="O5" s="6">
        <f>VLOOKUP(A5,'[3]Data 2009'!$A$3:$BR$79,COLUMN('[3]Data 2009'!BR6),FALSE)</f>
        <v>118690</v>
      </c>
      <c r="P5" s="21">
        <f t="shared" si="0"/>
        <v>4770327</v>
      </c>
      <c r="R5" s="6">
        <f t="shared" si="1"/>
        <v>1874.9119047619047</v>
      </c>
      <c r="S5" s="6">
        <f t="shared" si="2"/>
        <v>8224.2809523809519</v>
      </c>
      <c r="T5" s="6">
        <f t="shared" si="3"/>
        <v>66.128571428571433</v>
      </c>
      <c r="U5" s="6">
        <f t="shared" si="4"/>
        <v>66.128571428571433</v>
      </c>
      <c r="V5" s="6">
        <f t="shared" si="5"/>
        <v>366.79285714285714</v>
      </c>
      <c r="W5" s="6">
        <f t="shared" si="6"/>
        <v>284.01666666666665</v>
      </c>
      <c r="X5" s="6">
        <f t="shared" si="7"/>
        <v>0</v>
      </c>
      <c r="Y5" s="6">
        <f t="shared" si="8"/>
        <v>48.907142857142858</v>
      </c>
      <c r="Z5" s="6">
        <f t="shared" si="9"/>
        <v>39.707142857142856</v>
      </c>
      <c r="AA5" s="6">
        <f t="shared" si="10"/>
        <v>0</v>
      </c>
      <c r="AB5" s="6">
        <f t="shared" si="11"/>
        <v>4.1095238095238091</v>
      </c>
      <c r="AC5" s="6">
        <f t="shared" si="12"/>
        <v>282.59523809523807</v>
      </c>
    </row>
    <row r="6" spans="1:30">
      <c r="A6" s="18" t="s">
        <v>68</v>
      </c>
      <c r="B6" s="18">
        <v>3</v>
      </c>
      <c r="C6" s="22">
        <f>VLOOKUP(A6,[3]Enrollment!$B$3:$C$80,2,FALSE)</f>
        <v>259</v>
      </c>
      <c r="D6" s="6">
        <f>SUM(VLOOKUP(A6,'[3]Data 2009'!$A$3:$BO$79,5,FALSE)+VLOOKUP(A6,'[3]Data 2009'!$A$3:$BO$79,13,FALSE)+VLOOKUP(A6,'[3]Data 2009'!$A$3:$BO$79,COLUMN('[3]Data 2009'!$BC$2:$BC$79),FALSE)+VLOOKUP(A6,'[3]Data 2009'!$A$3:$BO$79,COLUMN('[3]Data 2009'!$BD$3),FALSE)+VLOOKUP(A6,'[3]Data 2009'!$A$3:$BO$79,COLUMN('[3]Data 2009'!$BE$3),FALSE)+VLOOKUP(A6,'[3]Data 2009'!$A$3:$BO$79,COLUMN('[3]Data 2009'!$BF$3),FALSE)+VLOOKUP(A6,'[3]Data 2009'!$A$3:$BO$79,COLUMN('[3]Data 2009'!$BN$3),FALSE))</f>
        <v>524356</v>
      </c>
      <c r="E6" s="6">
        <f>(VLOOKUP(A6,'[3]Data 2009'!$A$3:$BO$79,COLUMN('[3]Data 2009'!$D$1),FALSE)+VLOOKUP(A6,'[3]Data 2009'!$A$3:$BO$79,COLUMN('[3]Data 2009'!$I$3),FALSE)+VLOOKUP(A6,'[3]Data 2009'!$A$3:$BO$79,COLUMN('[3]Data 2009'!$T$3),FALSE)+VLOOKUP(A6,'[3]Data 2009'!$A$3:$BO$79,COLUMN('[3]Data 2009'!$AS$3),FALSE)+VLOOKUP(A6,'[3]Data 2009'!$A$3:$BO$79,COLUMN('[3]Data 2009'!$AY$3),FALSE)+VLOOKUP(A6,'[3]Data 2009'!$A$3:$BO$79,COLUMN('[3]Data 2009'!$BB$3),FALSE)+VLOOKUP(A6,'[3]Data 2009'!$A$3:$BO$79,COLUMN('[3]Data 2009'!$BG$3),FALSE))</f>
        <v>2372841</v>
      </c>
      <c r="F6" s="6">
        <f>VLOOKUP(A6,'[3]Data 2009'!$A$3:$BO$79,COLUMN('[3]Data 2009'!H7),FALSE)+VLOOKUP(A6,'[3]Data 2009'!$A$3:$BO$79,COLUMN('[3]Data 2009'!V7),FALSE)+VLOOKUP(A6,'[3]Data 2009'!$A$3:$BO$79,COLUMN('[3]Data 2009'!W7),FALSE)+VLOOKUP(A6,'[3]Data 2009'!$A$3:$BO$79,COLUMN('[3]Data 2009'!X7),FALSE)+VLOOKUP(A6,'[3]Data 2009'!$A$3:$BO$79,COLUMN('[3]Data 2009'!Y7),FALSE)+VLOOKUP(A6,'[3]Data 2009'!$A$3:$BO$79,COLUMN('[3]Data 2009'!AT7),FALSE)+VLOOKUP(A6,'[3]Data 2009'!$A$3:$BO$79,COLUMN('[3]Data 2009'!AX7),FALSE)+VLOOKUP(A6,'[3]Data 2009'!$A$3:$BO$79,COLUMN('[3]Data 2009'!AZ7),FALSE)+VLOOKUP(A6,'[3]Data 2009'!$A$3:$BO$79,COLUMN('[3]Data 2009'!BA7),FALSE)+VLOOKUP(A6,'[3]Data 2009'!$A$3:$BO$79,COLUMN('[3]Data 2009'!BJ7))</f>
        <v>140497</v>
      </c>
      <c r="G6" s="6">
        <f>VLOOKUP(A6,'[3]Data 2009'!$A$3:$BO$79,COLUMN('[3]Data 2009'!U40),FALSE)+VLOOKUP(A6,'[3]Data 2009'!$A$3:$BO$79,COLUMN('[3]Data 2009'!AH40),FALSE)+VLOOKUP(A6,'[3]Data 2009'!$A$3:$BO$79,COLUMN('[3]Data 2009'!AI40),FALSE)+VLOOKUP(A6,'[3]Data 2009'!$A$3:$BO$79,COLUMN('[3]Data 2009'!AJ40),FALSE)+VLOOKUP(A6,'[3]Data 2009'!$A$3:$BO$79,COLUMN('[3]Data 2009'!AK40),FALSE)+VLOOKUP(A6,'[3]Data 2009'!$A$3:$BO$79,COLUMN('[3]Data 2009'!AL40),FALSE)+VLOOKUP(A6,'[3]Data 2009'!$A$3:$BO$79,COLUMN('[3]Data 2009'!BH40),FALSE)+VLOOKUP(A6,'[3]Data 2009'!$A$3:$BO$79,COLUMN('[3]Data 2009'!BI40),FALSE)+VLOOKUP(A6,'[3]Data 2009'!$A$3:$BO$79,COLUMN('[3]Data 2009'!BL40),FALSE)</f>
        <v>18977</v>
      </c>
      <c r="H6" s="6">
        <f>VLOOKUP(A6,'[3]Data 2009'!$A$3:$BO$79,COLUMN('[3]Data 2009'!N40),FALSE)+VLOOKUP(A6,'[3]Data 2009'!$A$3:$BO$79,COLUMN('[3]Data 2009'!P40),FALSE)+VLOOKUP(A6,'[3]Data 2009'!$A$3:$BO$79,COLUMN('[3]Data 2009'!Q40),FALSE)</f>
        <v>117281</v>
      </c>
      <c r="I6" s="6">
        <f>VLOOKUP(A6,'[3]Data 2009'!$A$3:$BO$79,COLUMN('[3]Data 2009'!J7),FALSE)+VLOOKUP(A6,'[3]Data 2009'!$A$3:$BO$79,COLUMN('[3]Data 2009'!R7),FALSE)+VLOOKUP(A6,'[3]Data 2009'!$A$3:$BO$79,COLUMN('[3]Data 2009'!S7),FALSE)+VLOOKUP(A6,'[3]Data 2009'!$A$3:$BO$79,COLUMN('[3]Data 2009'!Z7),FALSE)+VLOOKUP(A6,'[3]Data 2009'!$A$3:$BO$79,COLUMN('[3]Data 2009'!AA7),FALSE)+VLOOKUP(A6,'[3]Data 2009'!$A$3:$BO$79,COLUMN('[3]Data 2009'!AD7),FALSE)+VLOOKUP(A6,'[3]Data 2009'!$A$3:$BO$79,COLUMN('[3]Data 2009'!AE7),FALSE)+VLOOKUP(A6,'[3]Data 2009'!$A$3:$BO$79,COLUMN('[3]Data 2009'!AF7),FALSE)+VLOOKUP(A6,'[3]Data 2009'!$A$3:$BO$79,COLUMN('[3]Data 2009'!AW7),FALSE)+VLOOKUP(A6,'[3]Data 2009'!$A$3:$BO$79,COLUMN('[3]Data 2009'!BK7),FALSE)</f>
        <v>151578</v>
      </c>
      <c r="J6" s="6">
        <f>VLOOKUP(A6,'[3]Data 2009'!$A$3:$BO$79,COLUMN('[3]Data 2009'!F7),FALSE)+VLOOKUP(A6,'[3]Data 2009'!$A$3:$BO$79,COLUMN('[3]Data 2009'!AR7),FALSE)+VLOOKUP(A6,'[3]Data 2009'!$A$3:$BO$79,COLUMN('[3]Data 2009'!AU7),FALSE)</f>
        <v>0</v>
      </c>
      <c r="K6" s="6">
        <f>VLOOKUP(A6,'[3]Data 2009'!$A$3:$BO$79,COLUMN('[3]Data 2009'!G7),FALSE)+VLOOKUP(A6,'[3]Data 2009'!$A$3:$BO$79,COLUMN('[3]Data 2009'!AO7),FALSE)+VLOOKUP(A6,'[3]Data 2009'!$A$3:$BO$79,COLUMN('[3]Data 2009'!AV7),FALSE)+VLOOKUP(A6,'[3]Data 2009'!$A$3:$BO$79,COLUMN('[3]Data 2009'!BO7),FALSE)+VLOOKUP(A6,'[3]Data 2009'!$A$3:$BO$79,COLUMN('[3]Data 2009'!AP7),FALSE)</f>
        <v>20415</v>
      </c>
      <c r="L6" s="6">
        <f>VLOOKUP(A6,'[3]Data 2009'!$A$3:$BO$79,COLUMN('[3]Data 2009'!L7),FALSE)+VLOOKUP(A6,'[3]Data 2009'!$A$3:$BO$79,COLUMN('[3]Data 2009'!AB7),FALSE)+VLOOKUP(A6,'[3]Data 2009'!$A$3:$BO$79,COLUMN('[3]Data 2009'!AC7),FALSE)+VLOOKUP(A6,'[3]Data 2009'!$A$3:$BO$79,COLUMN('[3]Data 2009'!BM7),FALSE)+VLOOKUP(A6,'[3]Data 2009'!$A$3:$BO$79,COLUMN('[3]Data 2009'!K7),FALSE)</f>
        <v>32611</v>
      </c>
      <c r="M6" s="6">
        <f>VLOOKUP(A6,'[3]Data 2009'!$A$3:$BO$79,COLUMN('[3]Data 2009'!AG7),FALSE)+VLOOKUP(A6,'[3]Data 2009'!$A$3:$BO$79,COLUMN('[3]Data 2009'!AM7),FALSE)+VLOOKUP(A6,'[3]Data 2009'!$A$3:$BO$79,COLUMN('[3]Data 2009'!AN7),FALSE)+VLOOKUP(A6,'[3]Data 2009'!$A$3:$BO$79,COLUMN('[3]Data 2009'!AT7),FALSE)</f>
        <v>0</v>
      </c>
      <c r="N6" s="6">
        <f>VLOOKUP(A6,'[3]Data 2009'!$A$3:$BO$79,COLUMN('[3]Data 2009'!O7),FALSE)+VLOOKUP(A6,'[3]Data 2009'!$A$3:$BO$79,COLUMN('[3]Data 2009'!AQ7),FALSE)</f>
        <v>1169</v>
      </c>
      <c r="O6" s="6">
        <f>VLOOKUP(A6,'[3]Data 2009'!$A$3:$BR$79,COLUMN('[3]Data 2009'!BR7),FALSE)</f>
        <v>90580</v>
      </c>
      <c r="P6" s="21">
        <f t="shared" si="0"/>
        <v>3470305</v>
      </c>
      <c r="R6" s="6">
        <f t="shared" si="1"/>
        <v>2024.5405405405406</v>
      </c>
      <c r="S6" s="6">
        <f t="shared" si="2"/>
        <v>9161.5482625482618</v>
      </c>
      <c r="T6" s="6">
        <f t="shared" si="3"/>
        <v>73.270270270270274</v>
      </c>
      <c r="U6" s="6">
        <f t="shared" si="4"/>
        <v>73.270270270270274</v>
      </c>
      <c r="V6" s="6">
        <f t="shared" si="5"/>
        <v>452.82239382239385</v>
      </c>
      <c r="W6" s="6">
        <f t="shared" si="6"/>
        <v>585.24324324324323</v>
      </c>
      <c r="X6" s="6">
        <f t="shared" si="7"/>
        <v>0</v>
      </c>
      <c r="Y6" s="6">
        <f t="shared" si="8"/>
        <v>78.822393822393821</v>
      </c>
      <c r="Z6" s="6">
        <f t="shared" si="9"/>
        <v>125.91119691119691</v>
      </c>
      <c r="AA6" s="6">
        <f t="shared" si="10"/>
        <v>0</v>
      </c>
      <c r="AB6" s="6">
        <f t="shared" si="11"/>
        <v>4.5135135135135132</v>
      </c>
      <c r="AC6" s="6">
        <f t="shared" si="12"/>
        <v>349.72972972972974</v>
      </c>
    </row>
    <row r="7" spans="1:30">
      <c r="A7" s="18" t="s">
        <v>69</v>
      </c>
      <c r="B7" s="18">
        <v>9</v>
      </c>
      <c r="C7" s="22">
        <f>VLOOKUP(A7,[3]Enrollment!$B$3:$C$80,2,FALSE)</f>
        <v>359</v>
      </c>
      <c r="D7" s="6">
        <f>SUM(VLOOKUP(A7,'[3]Data 2009'!$A$3:$BO$79,5,FALSE)+VLOOKUP(A7,'[3]Data 2009'!$A$3:$BO$79,13,FALSE)+VLOOKUP(A7,'[3]Data 2009'!$A$3:$BO$79,COLUMN('[3]Data 2009'!$BC$2:$BC$79),FALSE)+VLOOKUP(A7,'[3]Data 2009'!$A$3:$BO$79,COLUMN('[3]Data 2009'!$BD$3),FALSE)+VLOOKUP(A7,'[3]Data 2009'!$A$3:$BO$79,COLUMN('[3]Data 2009'!$BE$3),FALSE)+VLOOKUP(A7,'[3]Data 2009'!$A$3:$BO$79,COLUMN('[3]Data 2009'!$BF$3),FALSE)+VLOOKUP(A7,'[3]Data 2009'!$A$3:$BO$79,COLUMN('[3]Data 2009'!$BN$3),FALSE))</f>
        <v>381566</v>
      </c>
      <c r="E7" s="6">
        <f>(VLOOKUP(A7,'[3]Data 2009'!$A$3:$BO$79,COLUMN('[3]Data 2009'!$D$1),FALSE)+VLOOKUP(A7,'[3]Data 2009'!$A$3:$BO$79,COLUMN('[3]Data 2009'!$I$3),FALSE)+VLOOKUP(A7,'[3]Data 2009'!$A$3:$BO$79,COLUMN('[3]Data 2009'!$T$3),FALSE)+VLOOKUP(A7,'[3]Data 2009'!$A$3:$BO$79,COLUMN('[3]Data 2009'!$AS$3),FALSE)+VLOOKUP(A7,'[3]Data 2009'!$A$3:$BO$79,COLUMN('[3]Data 2009'!$AY$3),FALSE)+VLOOKUP(A7,'[3]Data 2009'!$A$3:$BO$79,COLUMN('[3]Data 2009'!$BB$3),FALSE)+VLOOKUP(A7,'[3]Data 2009'!$A$3:$BO$79,COLUMN('[3]Data 2009'!$BG$3),FALSE))</f>
        <v>3452996</v>
      </c>
      <c r="F7" s="6">
        <f>VLOOKUP(A7,'[3]Data 2009'!$A$3:$BO$79,COLUMN('[3]Data 2009'!H8),FALSE)+VLOOKUP(A7,'[3]Data 2009'!$A$3:$BO$79,COLUMN('[3]Data 2009'!V8),FALSE)+VLOOKUP(A7,'[3]Data 2009'!$A$3:$BO$79,COLUMN('[3]Data 2009'!W8),FALSE)+VLOOKUP(A7,'[3]Data 2009'!$A$3:$BO$79,COLUMN('[3]Data 2009'!X8),FALSE)+VLOOKUP(A7,'[3]Data 2009'!$A$3:$BO$79,COLUMN('[3]Data 2009'!Y8),FALSE)+VLOOKUP(A7,'[3]Data 2009'!$A$3:$BO$79,COLUMN('[3]Data 2009'!AT8),FALSE)+VLOOKUP(A7,'[3]Data 2009'!$A$3:$BO$79,COLUMN('[3]Data 2009'!AX8),FALSE)+VLOOKUP(A7,'[3]Data 2009'!$A$3:$BO$79,COLUMN('[3]Data 2009'!AZ8),FALSE)+VLOOKUP(A7,'[3]Data 2009'!$A$3:$BO$79,COLUMN('[3]Data 2009'!BA8),FALSE)+VLOOKUP(A7,'[3]Data 2009'!$A$3:$BO$79,COLUMN('[3]Data 2009'!BJ8))</f>
        <v>130312</v>
      </c>
      <c r="G7" s="6">
        <f>VLOOKUP(A7,'[3]Data 2009'!$A$3:$BO$79,COLUMN('[3]Data 2009'!U41),FALSE)+VLOOKUP(A7,'[3]Data 2009'!$A$3:$BO$79,COLUMN('[3]Data 2009'!AH41),FALSE)+VLOOKUP(A7,'[3]Data 2009'!$A$3:$BO$79,COLUMN('[3]Data 2009'!AI41),FALSE)+VLOOKUP(A7,'[3]Data 2009'!$A$3:$BO$79,COLUMN('[3]Data 2009'!AJ41),FALSE)+VLOOKUP(A7,'[3]Data 2009'!$A$3:$BO$79,COLUMN('[3]Data 2009'!AK41),FALSE)+VLOOKUP(A7,'[3]Data 2009'!$A$3:$BO$79,COLUMN('[3]Data 2009'!AL41),FALSE)+VLOOKUP(A7,'[3]Data 2009'!$A$3:$BO$79,COLUMN('[3]Data 2009'!BH41),FALSE)+VLOOKUP(A7,'[3]Data 2009'!$A$3:$BO$79,COLUMN('[3]Data 2009'!BI41),FALSE)+VLOOKUP(A7,'[3]Data 2009'!$A$3:$BO$79,COLUMN('[3]Data 2009'!BL41),FALSE)</f>
        <v>375551</v>
      </c>
      <c r="H7" s="6">
        <f>VLOOKUP(A7,'[3]Data 2009'!$A$3:$BO$79,COLUMN('[3]Data 2009'!N41),FALSE)+VLOOKUP(A7,'[3]Data 2009'!$A$3:$BO$79,COLUMN('[3]Data 2009'!P41),FALSE)+VLOOKUP(A7,'[3]Data 2009'!$A$3:$BO$79,COLUMN('[3]Data 2009'!Q41),FALSE)</f>
        <v>53860</v>
      </c>
      <c r="I7" s="6">
        <f>VLOOKUP(A7,'[3]Data 2009'!$A$3:$BO$79,COLUMN('[3]Data 2009'!J8),FALSE)+VLOOKUP(A7,'[3]Data 2009'!$A$3:$BO$79,COLUMN('[3]Data 2009'!R8),FALSE)+VLOOKUP(A7,'[3]Data 2009'!$A$3:$BO$79,COLUMN('[3]Data 2009'!S8),FALSE)+VLOOKUP(A7,'[3]Data 2009'!$A$3:$BO$79,COLUMN('[3]Data 2009'!Z8),FALSE)+VLOOKUP(A7,'[3]Data 2009'!$A$3:$BO$79,COLUMN('[3]Data 2009'!AA8),FALSE)+VLOOKUP(A7,'[3]Data 2009'!$A$3:$BO$79,COLUMN('[3]Data 2009'!AD8),FALSE)+VLOOKUP(A7,'[3]Data 2009'!$A$3:$BO$79,COLUMN('[3]Data 2009'!AE8),FALSE)+VLOOKUP(A7,'[3]Data 2009'!$A$3:$BO$79,COLUMN('[3]Data 2009'!AF8),FALSE)+VLOOKUP(A7,'[3]Data 2009'!$A$3:$BO$79,COLUMN('[3]Data 2009'!AW8),FALSE)+VLOOKUP(A7,'[3]Data 2009'!$A$3:$BO$79,COLUMN('[3]Data 2009'!BK8),FALSE)</f>
        <v>368009</v>
      </c>
      <c r="J7" s="6">
        <f>VLOOKUP(A7,'[3]Data 2009'!$A$3:$BO$79,COLUMN('[3]Data 2009'!F8),FALSE)+VLOOKUP(A7,'[3]Data 2009'!$A$3:$BO$79,COLUMN('[3]Data 2009'!AR8),FALSE)+VLOOKUP(A7,'[3]Data 2009'!$A$3:$BO$79,COLUMN('[3]Data 2009'!AU8),FALSE)</f>
        <v>44219</v>
      </c>
      <c r="K7" s="6">
        <f>VLOOKUP(A7,'[3]Data 2009'!$A$3:$BO$79,COLUMN('[3]Data 2009'!G8),FALSE)+VLOOKUP(A7,'[3]Data 2009'!$A$3:$BO$79,COLUMN('[3]Data 2009'!AO8),FALSE)+VLOOKUP(A7,'[3]Data 2009'!$A$3:$BO$79,COLUMN('[3]Data 2009'!AV8),FALSE)+VLOOKUP(A7,'[3]Data 2009'!$A$3:$BO$79,COLUMN('[3]Data 2009'!BO8),FALSE)+VLOOKUP(A7,'[3]Data 2009'!$A$3:$BO$79,COLUMN('[3]Data 2009'!AP8),FALSE)</f>
        <v>90857</v>
      </c>
      <c r="L7" s="6">
        <f>VLOOKUP(A7,'[3]Data 2009'!$A$3:$BO$79,COLUMN('[3]Data 2009'!L8),FALSE)+VLOOKUP(A7,'[3]Data 2009'!$A$3:$BO$79,COLUMN('[3]Data 2009'!AB8),FALSE)+VLOOKUP(A7,'[3]Data 2009'!$A$3:$BO$79,COLUMN('[3]Data 2009'!AC8),FALSE)+VLOOKUP(A7,'[3]Data 2009'!$A$3:$BO$79,COLUMN('[3]Data 2009'!BM8),FALSE)+VLOOKUP(A7,'[3]Data 2009'!$A$3:$BO$79,COLUMN('[3]Data 2009'!K8),FALSE)</f>
        <v>232868</v>
      </c>
      <c r="M7" s="6">
        <f>VLOOKUP(A7,'[3]Data 2009'!$A$3:$BO$79,COLUMN('[3]Data 2009'!AG8),FALSE)+VLOOKUP(A7,'[3]Data 2009'!$A$3:$BO$79,COLUMN('[3]Data 2009'!AM8),FALSE)+VLOOKUP(A7,'[3]Data 2009'!$A$3:$BO$79,COLUMN('[3]Data 2009'!AN8),FALSE)+VLOOKUP(A7,'[3]Data 2009'!$A$3:$BO$79,COLUMN('[3]Data 2009'!AT8),FALSE)</f>
        <v>125935</v>
      </c>
      <c r="N7" s="6">
        <f>VLOOKUP(A7,'[3]Data 2009'!$A$3:$BO$79,COLUMN('[3]Data 2009'!O8),FALSE)+VLOOKUP(A7,'[3]Data 2009'!$A$3:$BO$79,COLUMN('[3]Data 2009'!AQ8),FALSE)</f>
        <v>5398</v>
      </c>
      <c r="O7" s="6">
        <f>VLOOKUP(A7,'[3]Data 2009'!$A$3:$BR$79,COLUMN('[3]Data 2009'!BR8),FALSE)</f>
        <v>176423</v>
      </c>
      <c r="P7" s="21">
        <f t="shared" si="0"/>
        <v>5437994</v>
      </c>
      <c r="R7" s="6">
        <f t="shared" si="1"/>
        <v>1062.857938718663</v>
      </c>
      <c r="S7" s="6">
        <f t="shared" si="2"/>
        <v>9618.3732590529253</v>
      </c>
      <c r="T7" s="6">
        <f t="shared" si="3"/>
        <v>1046.1030640668523</v>
      </c>
      <c r="U7" s="6">
        <f t="shared" si="4"/>
        <v>1046.1030640668523</v>
      </c>
      <c r="V7" s="6">
        <f t="shared" si="5"/>
        <v>150.02785515320335</v>
      </c>
      <c r="W7" s="6">
        <f t="shared" si="6"/>
        <v>1025.0947075208915</v>
      </c>
      <c r="X7" s="6">
        <f t="shared" si="7"/>
        <v>123.17270194986072</v>
      </c>
      <c r="Y7" s="6">
        <f t="shared" si="8"/>
        <v>253.08356545961001</v>
      </c>
      <c r="Z7" s="6">
        <f t="shared" si="9"/>
        <v>648.65738161559887</v>
      </c>
      <c r="AA7" s="6">
        <f t="shared" si="10"/>
        <v>350.79387186629526</v>
      </c>
      <c r="AB7" s="6">
        <f t="shared" si="11"/>
        <v>15.036211699164346</v>
      </c>
      <c r="AC7" s="6">
        <f t="shared" si="12"/>
        <v>491.42896935933146</v>
      </c>
    </row>
    <row r="8" spans="1:30">
      <c r="A8" s="18" t="s">
        <v>70</v>
      </c>
      <c r="B8" s="18">
        <v>1</v>
      </c>
      <c r="C8" s="22">
        <f>VLOOKUP(A8,[3]Enrollment!$B$3:$C$80,2,FALSE)</f>
        <v>77</v>
      </c>
      <c r="D8" s="6">
        <f>SUM(VLOOKUP(A8,'[3]Data 2009'!$A$3:$BO$79,5,FALSE)+VLOOKUP(A8,'[3]Data 2009'!$A$3:$BO$79,13,FALSE)+VLOOKUP(A8,'[3]Data 2009'!$A$3:$BO$79,COLUMN('[3]Data 2009'!$BC$2:$BC$79),FALSE)+VLOOKUP(A8,'[3]Data 2009'!$A$3:$BO$79,COLUMN('[3]Data 2009'!$BD$3),FALSE)+VLOOKUP(A8,'[3]Data 2009'!$A$3:$BO$79,COLUMN('[3]Data 2009'!$BE$3),FALSE)+VLOOKUP(A8,'[3]Data 2009'!$A$3:$BO$79,COLUMN('[3]Data 2009'!$BF$3),FALSE)+VLOOKUP(A8,'[3]Data 2009'!$A$3:$BO$79,COLUMN('[3]Data 2009'!$BN$3),FALSE))</f>
        <v>263274</v>
      </c>
      <c r="E8" s="6">
        <f>(VLOOKUP(A8,'[3]Data 2009'!$A$3:$BO$79,COLUMN('[3]Data 2009'!$D$1),FALSE)+VLOOKUP(A8,'[3]Data 2009'!$A$3:$BO$79,COLUMN('[3]Data 2009'!$I$3),FALSE)+VLOOKUP(A8,'[3]Data 2009'!$A$3:$BO$79,COLUMN('[3]Data 2009'!$T$3),FALSE)+VLOOKUP(A8,'[3]Data 2009'!$A$3:$BO$79,COLUMN('[3]Data 2009'!$AS$3),FALSE)+VLOOKUP(A8,'[3]Data 2009'!$A$3:$BO$79,COLUMN('[3]Data 2009'!$AY$3),FALSE)+VLOOKUP(A8,'[3]Data 2009'!$A$3:$BO$79,COLUMN('[3]Data 2009'!$BB$3),FALSE)+VLOOKUP(A8,'[3]Data 2009'!$A$3:$BO$79,COLUMN('[3]Data 2009'!$BG$3),FALSE))</f>
        <v>810465</v>
      </c>
      <c r="F8" s="6">
        <f>VLOOKUP(A8,'[3]Data 2009'!$A$3:$BO$79,COLUMN('[3]Data 2009'!H9),FALSE)+VLOOKUP(A8,'[3]Data 2009'!$A$3:$BO$79,COLUMN('[3]Data 2009'!V9),FALSE)+VLOOKUP(A8,'[3]Data 2009'!$A$3:$BO$79,COLUMN('[3]Data 2009'!W9),FALSE)+VLOOKUP(A8,'[3]Data 2009'!$A$3:$BO$79,COLUMN('[3]Data 2009'!X9),FALSE)+VLOOKUP(A8,'[3]Data 2009'!$A$3:$BO$79,COLUMN('[3]Data 2009'!Y9),FALSE)+VLOOKUP(A8,'[3]Data 2009'!$A$3:$BO$79,COLUMN('[3]Data 2009'!AT9),FALSE)+VLOOKUP(A8,'[3]Data 2009'!$A$3:$BO$79,COLUMN('[3]Data 2009'!AX9),FALSE)+VLOOKUP(A8,'[3]Data 2009'!$A$3:$BO$79,COLUMN('[3]Data 2009'!AZ9),FALSE)+VLOOKUP(A8,'[3]Data 2009'!$A$3:$BO$79,COLUMN('[3]Data 2009'!BA9),FALSE)+VLOOKUP(A8,'[3]Data 2009'!$A$3:$BO$79,COLUMN('[3]Data 2009'!BJ9))</f>
        <v>62151</v>
      </c>
      <c r="G8" s="6">
        <f>VLOOKUP(A8,'[3]Data 2009'!$A$3:$BO$79,COLUMN('[3]Data 2009'!U42),FALSE)+VLOOKUP(A8,'[3]Data 2009'!$A$3:$BO$79,COLUMN('[3]Data 2009'!AH42),FALSE)+VLOOKUP(A8,'[3]Data 2009'!$A$3:$BO$79,COLUMN('[3]Data 2009'!AI42),FALSE)+VLOOKUP(A8,'[3]Data 2009'!$A$3:$BO$79,COLUMN('[3]Data 2009'!AJ42),FALSE)+VLOOKUP(A8,'[3]Data 2009'!$A$3:$BO$79,COLUMN('[3]Data 2009'!AK42),FALSE)+VLOOKUP(A8,'[3]Data 2009'!$A$3:$BO$79,COLUMN('[3]Data 2009'!AL42),FALSE)+VLOOKUP(A8,'[3]Data 2009'!$A$3:$BO$79,COLUMN('[3]Data 2009'!BH42),FALSE)+VLOOKUP(A8,'[3]Data 2009'!$A$3:$BO$79,COLUMN('[3]Data 2009'!BI42),FALSE)+VLOOKUP(A8,'[3]Data 2009'!$A$3:$BO$79,COLUMN('[3]Data 2009'!BL42),FALSE)</f>
        <v>55221</v>
      </c>
      <c r="H8" s="6">
        <f>VLOOKUP(A8,'[3]Data 2009'!$A$3:$BO$79,COLUMN('[3]Data 2009'!N42),FALSE)+VLOOKUP(A8,'[3]Data 2009'!$A$3:$BO$79,COLUMN('[3]Data 2009'!P42),FALSE)+VLOOKUP(A8,'[3]Data 2009'!$A$3:$BO$79,COLUMN('[3]Data 2009'!Q42),FALSE)</f>
        <v>21860</v>
      </c>
      <c r="I8" s="6">
        <f>VLOOKUP(A8,'[3]Data 2009'!$A$3:$BO$79,COLUMN('[3]Data 2009'!J9),FALSE)+VLOOKUP(A8,'[3]Data 2009'!$A$3:$BO$79,COLUMN('[3]Data 2009'!R9),FALSE)+VLOOKUP(A8,'[3]Data 2009'!$A$3:$BO$79,COLUMN('[3]Data 2009'!S9),FALSE)+VLOOKUP(A8,'[3]Data 2009'!$A$3:$BO$79,COLUMN('[3]Data 2009'!Z9),FALSE)+VLOOKUP(A8,'[3]Data 2009'!$A$3:$BO$79,COLUMN('[3]Data 2009'!AA9),FALSE)+VLOOKUP(A8,'[3]Data 2009'!$A$3:$BO$79,COLUMN('[3]Data 2009'!AD9),FALSE)+VLOOKUP(A8,'[3]Data 2009'!$A$3:$BO$79,COLUMN('[3]Data 2009'!AE9),FALSE)+VLOOKUP(A8,'[3]Data 2009'!$A$3:$BO$79,COLUMN('[3]Data 2009'!AF9),FALSE)+VLOOKUP(A8,'[3]Data 2009'!$A$3:$BO$79,COLUMN('[3]Data 2009'!AW9),FALSE)+VLOOKUP(A8,'[3]Data 2009'!$A$3:$BO$79,COLUMN('[3]Data 2009'!BK9),FALSE)</f>
        <v>76032</v>
      </c>
      <c r="J8" s="6">
        <f>VLOOKUP(A8,'[3]Data 2009'!$A$3:$BO$79,COLUMN('[3]Data 2009'!F9),FALSE)+VLOOKUP(A8,'[3]Data 2009'!$A$3:$BO$79,COLUMN('[3]Data 2009'!AR9),FALSE)+VLOOKUP(A8,'[3]Data 2009'!$A$3:$BO$79,COLUMN('[3]Data 2009'!AU9),FALSE)</f>
        <v>0</v>
      </c>
      <c r="K8" s="6">
        <f>VLOOKUP(A8,'[3]Data 2009'!$A$3:$BO$79,COLUMN('[3]Data 2009'!G9),FALSE)+VLOOKUP(A8,'[3]Data 2009'!$A$3:$BO$79,COLUMN('[3]Data 2009'!AO9),FALSE)+VLOOKUP(A8,'[3]Data 2009'!$A$3:$BO$79,COLUMN('[3]Data 2009'!AV9),FALSE)+VLOOKUP(A8,'[3]Data 2009'!$A$3:$BO$79,COLUMN('[3]Data 2009'!BO9),FALSE)+VLOOKUP(A8,'[3]Data 2009'!$A$3:$BO$79,COLUMN('[3]Data 2009'!AP9),FALSE)</f>
        <v>0</v>
      </c>
      <c r="L8" s="6">
        <f>VLOOKUP(A8,'[3]Data 2009'!$A$3:$BO$79,COLUMN('[3]Data 2009'!L9),FALSE)+VLOOKUP(A8,'[3]Data 2009'!$A$3:$BO$79,COLUMN('[3]Data 2009'!AB9),FALSE)+VLOOKUP(A8,'[3]Data 2009'!$A$3:$BO$79,COLUMN('[3]Data 2009'!AC9),FALSE)+VLOOKUP(A8,'[3]Data 2009'!$A$3:$BO$79,COLUMN('[3]Data 2009'!BM9),FALSE)+VLOOKUP(A8,'[3]Data 2009'!$A$3:$BO$79,COLUMN('[3]Data 2009'!K9),FALSE)</f>
        <v>10499</v>
      </c>
      <c r="M8" s="6">
        <f>VLOOKUP(A8,'[3]Data 2009'!$A$3:$BO$79,COLUMN('[3]Data 2009'!AG9),FALSE)+VLOOKUP(A8,'[3]Data 2009'!$A$3:$BO$79,COLUMN('[3]Data 2009'!AM9),FALSE)+VLOOKUP(A8,'[3]Data 2009'!$A$3:$BO$79,COLUMN('[3]Data 2009'!AN9),FALSE)+VLOOKUP(A8,'[3]Data 2009'!$A$3:$BO$79,COLUMN('[3]Data 2009'!AT9),FALSE)</f>
        <v>0</v>
      </c>
      <c r="N8" s="6">
        <f>VLOOKUP(A8,'[3]Data 2009'!$A$3:$BO$79,COLUMN('[3]Data 2009'!O9),FALSE)+VLOOKUP(A8,'[3]Data 2009'!$A$3:$BO$79,COLUMN('[3]Data 2009'!AQ9),FALSE)</f>
        <v>3794</v>
      </c>
      <c r="O8" s="6">
        <f>VLOOKUP(A8,'[3]Data 2009'!$A$3:$BR$79,COLUMN('[3]Data 2009'!BR9),FALSE)</f>
        <v>22380</v>
      </c>
      <c r="P8" s="21">
        <f t="shared" si="0"/>
        <v>1325676</v>
      </c>
      <c r="R8" s="6">
        <f t="shared" si="1"/>
        <v>3419.1428571428573</v>
      </c>
      <c r="S8" s="6">
        <f t="shared" si="2"/>
        <v>10525.519480519481</v>
      </c>
      <c r="T8" s="6">
        <f t="shared" si="3"/>
        <v>717.15584415584419</v>
      </c>
      <c r="U8" s="6">
        <f t="shared" si="4"/>
        <v>717.15584415584419</v>
      </c>
      <c r="V8" s="6">
        <f t="shared" si="5"/>
        <v>283.89610389610391</v>
      </c>
      <c r="W8" s="6">
        <f t="shared" si="6"/>
        <v>987.42857142857144</v>
      </c>
      <c r="X8" s="6">
        <f t="shared" si="7"/>
        <v>0</v>
      </c>
      <c r="Y8" s="6">
        <f t="shared" si="8"/>
        <v>0</v>
      </c>
      <c r="Z8" s="6">
        <f t="shared" si="9"/>
        <v>136.35064935064935</v>
      </c>
      <c r="AA8" s="6">
        <f t="shared" si="10"/>
        <v>0</v>
      </c>
      <c r="AB8" s="6">
        <f t="shared" si="11"/>
        <v>49.272727272727273</v>
      </c>
      <c r="AC8" s="6">
        <f t="shared" si="12"/>
        <v>290.64935064935065</v>
      </c>
    </row>
    <row r="9" spans="1:30">
      <c r="A9" s="18" t="s">
        <v>71</v>
      </c>
      <c r="B9" s="18">
        <v>8</v>
      </c>
      <c r="C9" s="22">
        <f>VLOOKUP(A9,[3]Enrollment!$B$3:$C$80,2,FALSE)</f>
        <v>451</v>
      </c>
      <c r="D9" s="6">
        <f>SUM(VLOOKUP(A9,'[3]Data 2009'!$A$3:$BO$79,5,FALSE)+VLOOKUP(A9,'[3]Data 2009'!$A$3:$BO$79,13,FALSE)+VLOOKUP(A9,'[3]Data 2009'!$A$3:$BO$79,COLUMN('[3]Data 2009'!$BC$2:$BC$79),FALSE)+VLOOKUP(A9,'[3]Data 2009'!$A$3:$BO$79,COLUMN('[3]Data 2009'!$BD$3),FALSE)+VLOOKUP(A9,'[3]Data 2009'!$A$3:$BO$79,COLUMN('[3]Data 2009'!$BE$3),FALSE)+VLOOKUP(A9,'[3]Data 2009'!$A$3:$BO$79,COLUMN('[3]Data 2009'!$BF$3),FALSE)+VLOOKUP(A9,'[3]Data 2009'!$A$3:$BO$79,COLUMN('[3]Data 2009'!$BN$3),FALSE))</f>
        <v>697928</v>
      </c>
      <c r="E9" s="6">
        <f>(VLOOKUP(A9,'[3]Data 2009'!$A$3:$BO$79,COLUMN('[3]Data 2009'!$D$1),FALSE)+VLOOKUP(A9,'[3]Data 2009'!$A$3:$BO$79,COLUMN('[3]Data 2009'!$I$3),FALSE)+VLOOKUP(A9,'[3]Data 2009'!$A$3:$BO$79,COLUMN('[3]Data 2009'!$T$3),FALSE)+VLOOKUP(A9,'[3]Data 2009'!$A$3:$BO$79,COLUMN('[3]Data 2009'!$AS$3),FALSE)+VLOOKUP(A9,'[3]Data 2009'!$A$3:$BO$79,COLUMN('[3]Data 2009'!$AY$3),FALSE)+VLOOKUP(A9,'[3]Data 2009'!$A$3:$BO$79,COLUMN('[3]Data 2009'!$BB$3),FALSE)+VLOOKUP(A9,'[3]Data 2009'!$A$3:$BO$79,COLUMN('[3]Data 2009'!$BG$3),FALSE))</f>
        <v>4470388</v>
      </c>
      <c r="F9" s="6">
        <f>VLOOKUP(A9,'[3]Data 2009'!$A$3:$BO$79,COLUMN('[3]Data 2009'!H10),FALSE)+VLOOKUP(A9,'[3]Data 2009'!$A$3:$BO$79,COLUMN('[3]Data 2009'!V10),FALSE)+VLOOKUP(A9,'[3]Data 2009'!$A$3:$BO$79,COLUMN('[3]Data 2009'!W10),FALSE)+VLOOKUP(A9,'[3]Data 2009'!$A$3:$BO$79,COLUMN('[3]Data 2009'!X10),FALSE)+VLOOKUP(A9,'[3]Data 2009'!$A$3:$BO$79,COLUMN('[3]Data 2009'!Y10),FALSE)+VLOOKUP(A9,'[3]Data 2009'!$A$3:$BO$79,COLUMN('[3]Data 2009'!AT10),FALSE)+VLOOKUP(A9,'[3]Data 2009'!$A$3:$BO$79,COLUMN('[3]Data 2009'!AX10),FALSE)+VLOOKUP(A9,'[3]Data 2009'!$A$3:$BO$79,COLUMN('[3]Data 2009'!AZ10),FALSE)+VLOOKUP(A9,'[3]Data 2009'!$A$3:$BO$79,COLUMN('[3]Data 2009'!BA10),FALSE)+VLOOKUP(A9,'[3]Data 2009'!$A$3:$BO$79,COLUMN('[3]Data 2009'!BJ10))</f>
        <v>162501</v>
      </c>
      <c r="G9" s="6">
        <f>VLOOKUP(A9,'[3]Data 2009'!$A$3:$BO$79,COLUMN('[3]Data 2009'!U43),FALSE)+VLOOKUP(A9,'[3]Data 2009'!$A$3:$BO$79,COLUMN('[3]Data 2009'!AH43),FALSE)+VLOOKUP(A9,'[3]Data 2009'!$A$3:$BO$79,COLUMN('[3]Data 2009'!AI43),FALSE)+VLOOKUP(A9,'[3]Data 2009'!$A$3:$BO$79,COLUMN('[3]Data 2009'!AJ43),FALSE)+VLOOKUP(A9,'[3]Data 2009'!$A$3:$BO$79,COLUMN('[3]Data 2009'!AK43),FALSE)+VLOOKUP(A9,'[3]Data 2009'!$A$3:$BO$79,COLUMN('[3]Data 2009'!AL43),FALSE)+VLOOKUP(A9,'[3]Data 2009'!$A$3:$BO$79,COLUMN('[3]Data 2009'!BH43),FALSE)+VLOOKUP(A9,'[3]Data 2009'!$A$3:$BO$79,COLUMN('[3]Data 2009'!BI43),FALSE)+VLOOKUP(A9,'[3]Data 2009'!$A$3:$BO$79,COLUMN('[3]Data 2009'!BL43),FALSE)</f>
        <v>2375</v>
      </c>
      <c r="H9" s="6">
        <f>VLOOKUP(A9,'[3]Data 2009'!$A$3:$BO$79,COLUMN('[3]Data 2009'!N43),FALSE)+VLOOKUP(A9,'[3]Data 2009'!$A$3:$BO$79,COLUMN('[3]Data 2009'!P43),FALSE)+VLOOKUP(A9,'[3]Data 2009'!$A$3:$BO$79,COLUMN('[3]Data 2009'!Q43),FALSE)</f>
        <v>18845</v>
      </c>
      <c r="I9" s="6">
        <f>VLOOKUP(A9,'[3]Data 2009'!$A$3:$BO$79,COLUMN('[3]Data 2009'!J10),FALSE)+VLOOKUP(A9,'[3]Data 2009'!$A$3:$BO$79,COLUMN('[3]Data 2009'!R10),FALSE)+VLOOKUP(A9,'[3]Data 2009'!$A$3:$BO$79,COLUMN('[3]Data 2009'!S10),FALSE)+VLOOKUP(A9,'[3]Data 2009'!$A$3:$BO$79,COLUMN('[3]Data 2009'!Z10),FALSE)+VLOOKUP(A9,'[3]Data 2009'!$A$3:$BO$79,COLUMN('[3]Data 2009'!AA10),FALSE)+VLOOKUP(A9,'[3]Data 2009'!$A$3:$BO$79,COLUMN('[3]Data 2009'!AD10),FALSE)+VLOOKUP(A9,'[3]Data 2009'!$A$3:$BO$79,COLUMN('[3]Data 2009'!AE10),FALSE)+VLOOKUP(A9,'[3]Data 2009'!$A$3:$BO$79,COLUMN('[3]Data 2009'!AF10),FALSE)+VLOOKUP(A9,'[3]Data 2009'!$A$3:$BO$79,COLUMN('[3]Data 2009'!AW10),FALSE)+VLOOKUP(A9,'[3]Data 2009'!$A$3:$BO$79,COLUMN('[3]Data 2009'!BK10),FALSE)</f>
        <v>53457</v>
      </c>
      <c r="J9" s="6">
        <f>VLOOKUP(A9,'[3]Data 2009'!$A$3:$BO$79,COLUMN('[3]Data 2009'!F10),FALSE)+VLOOKUP(A9,'[3]Data 2009'!$A$3:$BO$79,COLUMN('[3]Data 2009'!AR10),FALSE)+VLOOKUP(A9,'[3]Data 2009'!$A$3:$BO$79,COLUMN('[3]Data 2009'!AU10),FALSE)</f>
        <v>0</v>
      </c>
      <c r="K9" s="6">
        <f>VLOOKUP(A9,'[3]Data 2009'!$A$3:$BO$79,COLUMN('[3]Data 2009'!G10),FALSE)+VLOOKUP(A9,'[3]Data 2009'!$A$3:$BO$79,COLUMN('[3]Data 2009'!AO10),FALSE)+VLOOKUP(A9,'[3]Data 2009'!$A$3:$BO$79,COLUMN('[3]Data 2009'!AV10),FALSE)+VLOOKUP(A9,'[3]Data 2009'!$A$3:$BO$79,COLUMN('[3]Data 2009'!BO10),FALSE)+VLOOKUP(A9,'[3]Data 2009'!$A$3:$BO$79,COLUMN('[3]Data 2009'!AP10),FALSE)</f>
        <v>4744</v>
      </c>
      <c r="L9" s="6">
        <f>VLOOKUP(A9,'[3]Data 2009'!$A$3:$BO$79,COLUMN('[3]Data 2009'!L10),FALSE)+VLOOKUP(A9,'[3]Data 2009'!$A$3:$BO$79,COLUMN('[3]Data 2009'!AB10),FALSE)+VLOOKUP(A9,'[3]Data 2009'!$A$3:$BO$79,COLUMN('[3]Data 2009'!AC10),FALSE)+VLOOKUP(A9,'[3]Data 2009'!$A$3:$BO$79,COLUMN('[3]Data 2009'!BM10),FALSE)+VLOOKUP(A9,'[3]Data 2009'!$A$3:$BO$79,COLUMN('[3]Data 2009'!K10),FALSE)</f>
        <v>0</v>
      </c>
      <c r="M9" s="6">
        <f>VLOOKUP(A9,'[3]Data 2009'!$A$3:$BO$79,COLUMN('[3]Data 2009'!AG10),FALSE)+VLOOKUP(A9,'[3]Data 2009'!$A$3:$BO$79,COLUMN('[3]Data 2009'!AM10),FALSE)+VLOOKUP(A9,'[3]Data 2009'!$A$3:$BO$79,COLUMN('[3]Data 2009'!AN10),FALSE)+VLOOKUP(A9,'[3]Data 2009'!$A$3:$BO$79,COLUMN('[3]Data 2009'!AT10),FALSE)</f>
        <v>20120</v>
      </c>
      <c r="N9" s="6">
        <f>VLOOKUP(A9,'[3]Data 2009'!$A$3:$BO$79,COLUMN('[3]Data 2009'!O10),FALSE)+VLOOKUP(A9,'[3]Data 2009'!$A$3:$BO$79,COLUMN('[3]Data 2009'!AQ10),FALSE)</f>
        <v>55753</v>
      </c>
      <c r="O9" s="6">
        <f>VLOOKUP(A9,'[3]Data 2009'!$A$3:$BR$79,COLUMN('[3]Data 2009'!BR10),FALSE)</f>
        <v>82976</v>
      </c>
      <c r="P9" s="21">
        <f t="shared" si="0"/>
        <v>5569087</v>
      </c>
      <c r="R9" s="6">
        <f t="shared" si="1"/>
        <v>1547.5121951219512</v>
      </c>
      <c r="S9" s="6">
        <f t="shared" si="2"/>
        <v>9912.1685144124167</v>
      </c>
      <c r="T9" s="6">
        <f t="shared" si="3"/>
        <v>5.2660753880266071</v>
      </c>
      <c r="U9" s="6">
        <f t="shared" si="4"/>
        <v>5.2660753880266071</v>
      </c>
      <c r="V9" s="6">
        <f t="shared" si="5"/>
        <v>41.784922394678489</v>
      </c>
      <c r="W9" s="6">
        <f t="shared" si="6"/>
        <v>118.52993348115299</v>
      </c>
      <c r="X9" s="6">
        <f t="shared" si="7"/>
        <v>0</v>
      </c>
      <c r="Y9" s="6">
        <f t="shared" si="8"/>
        <v>10.518847006651885</v>
      </c>
      <c r="Z9" s="6">
        <f t="shared" si="9"/>
        <v>0</v>
      </c>
      <c r="AA9" s="6">
        <f t="shared" si="10"/>
        <v>44.611973392461195</v>
      </c>
      <c r="AB9" s="6">
        <f t="shared" si="11"/>
        <v>123.62084257206209</v>
      </c>
      <c r="AC9" s="6">
        <f t="shared" si="12"/>
        <v>183.98226164079821</v>
      </c>
    </row>
    <row r="10" spans="1:30">
      <c r="A10" s="23" t="s">
        <v>72</v>
      </c>
      <c r="B10" s="18">
        <v>1</v>
      </c>
      <c r="C10" s="22">
        <f>VLOOKUP(A10,[3]Enrollment!$B$3:$C$80,2,FALSE)</f>
        <v>178</v>
      </c>
      <c r="D10" s="6">
        <f>SUM(VLOOKUP(A10,'[3]Data 2009'!$A$3:$BO$79,5,FALSE)+VLOOKUP(A10,'[3]Data 2009'!$A$3:$BO$79,13,FALSE)+VLOOKUP(A10,'[3]Data 2009'!$A$3:$BO$79,COLUMN('[3]Data 2009'!$BC$2:$BC$79),FALSE)+VLOOKUP(A10,'[3]Data 2009'!$A$3:$BO$79,COLUMN('[3]Data 2009'!$BD$3),FALSE)+VLOOKUP(A10,'[3]Data 2009'!$A$3:$BO$79,COLUMN('[3]Data 2009'!$BE$3),FALSE)+VLOOKUP(A10,'[3]Data 2009'!$A$3:$BO$79,COLUMN('[3]Data 2009'!$BF$3),FALSE)+VLOOKUP(A10,'[3]Data 2009'!$A$3:$BO$79,COLUMN('[3]Data 2009'!$BN$3),FALSE))</f>
        <v>661815</v>
      </c>
      <c r="E10" s="6">
        <f>(VLOOKUP(A10,'[3]Data 2009'!$A$3:$BO$79,COLUMN('[3]Data 2009'!$D$1),FALSE)+VLOOKUP(A10,'[3]Data 2009'!$A$3:$BO$79,COLUMN('[3]Data 2009'!$I$3),FALSE)+VLOOKUP(A10,'[3]Data 2009'!$A$3:$BO$79,COLUMN('[3]Data 2009'!$T$3),FALSE)+VLOOKUP(A10,'[3]Data 2009'!$A$3:$BO$79,COLUMN('[3]Data 2009'!$AS$3),FALSE)+VLOOKUP(A10,'[3]Data 2009'!$A$3:$BO$79,COLUMN('[3]Data 2009'!$AY$3),FALSE)+VLOOKUP(A10,'[3]Data 2009'!$A$3:$BO$79,COLUMN('[3]Data 2009'!$BB$3),FALSE)+VLOOKUP(A10,'[3]Data 2009'!$A$3:$BO$79,COLUMN('[3]Data 2009'!$BG$3),FALSE))</f>
        <v>1077070</v>
      </c>
      <c r="F10" s="6">
        <f>VLOOKUP(A10,'[3]Data 2009'!$A$3:$BO$79,COLUMN('[3]Data 2009'!H11),FALSE)+VLOOKUP(A10,'[3]Data 2009'!$A$3:$BO$79,COLUMN('[3]Data 2009'!V11),FALSE)+VLOOKUP(A10,'[3]Data 2009'!$A$3:$BO$79,COLUMN('[3]Data 2009'!W11),FALSE)+VLOOKUP(A10,'[3]Data 2009'!$A$3:$BO$79,COLUMN('[3]Data 2009'!X11),FALSE)+VLOOKUP(A10,'[3]Data 2009'!$A$3:$BO$79,COLUMN('[3]Data 2009'!Y11),FALSE)+VLOOKUP(A10,'[3]Data 2009'!$A$3:$BO$79,COLUMN('[3]Data 2009'!AT11),FALSE)+VLOOKUP(A10,'[3]Data 2009'!$A$3:$BO$79,COLUMN('[3]Data 2009'!AX11),FALSE)+VLOOKUP(A10,'[3]Data 2009'!$A$3:$BO$79,COLUMN('[3]Data 2009'!AZ11),FALSE)+VLOOKUP(A10,'[3]Data 2009'!$A$3:$BO$79,COLUMN('[3]Data 2009'!BA11),FALSE)+VLOOKUP(A10,'[3]Data 2009'!$A$3:$BO$79,COLUMN('[3]Data 2009'!BJ11))</f>
        <v>0</v>
      </c>
      <c r="G10" s="6">
        <f>VLOOKUP(A10,'[3]Data 2009'!$A$3:$BO$79,COLUMN('[3]Data 2009'!U44),FALSE)+VLOOKUP(A10,'[3]Data 2009'!$A$3:$BO$79,COLUMN('[3]Data 2009'!AH44),FALSE)+VLOOKUP(A10,'[3]Data 2009'!$A$3:$BO$79,COLUMN('[3]Data 2009'!AI44),FALSE)+VLOOKUP(A10,'[3]Data 2009'!$A$3:$BO$79,COLUMN('[3]Data 2009'!AJ44),FALSE)+VLOOKUP(A10,'[3]Data 2009'!$A$3:$BO$79,COLUMN('[3]Data 2009'!AK44),FALSE)+VLOOKUP(A10,'[3]Data 2009'!$A$3:$BO$79,COLUMN('[3]Data 2009'!AL44),FALSE)+VLOOKUP(A10,'[3]Data 2009'!$A$3:$BO$79,COLUMN('[3]Data 2009'!BH44),FALSE)+VLOOKUP(A10,'[3]Data 2009'!$A$3:$BO$79,COLUMN('[3]Data 2009'!BI44),FALSE)+VLOOKUP(A10,'[3]Data 2009'!$A$3:$BO$79,COLUMN('[3]Data 2009'!BL44),FALSE)</f>
        <v>90893</v>
      </c>
      <c r="H10" s="6">
        <f>VLOOKUP(A10,'[3]Data 2009'!$A$3:$BO$79,COLUMN('[3]Data 2009'!N44),FALSE)+VLOOKUP(A10,'[3]Data 2009'!$A$3:$BO$79,COLUMN('[3]Data 2009'!P44),FALSE)+VLOOKUP(A10,'[3]Data 2009'!$A$3:$BO$79,COLUMN('[3]Data 2009'!Q44),FALSE)</f>
        <v>2478</v>
      </c>
      <c r="I10" s="6">
        <f>VLOOKUP(A10,'[3]Data 2009'!$A$3:$BO$79,COLUMN('[3]Data 2009'!J11),FALSE)+VLOOKUP(A10,'[3]Data 2009'!$A$3:$BO$79,COLUMN('[3]Data 2009'!R11),FALSE)+VLOOKUP(A10,'[3]Data 2009'!$A$3:$BO$79,COLUMN('[3]Data 2009'!S11),FALSE)+VLOOKUP(A10,'[3]Data 2009'!$A$3:$BO$79,COLUMN('[3]Data 2009'!Z11),FALSE)+VLOOKUP(A10,'[3]Data 2009'!$A$3:$BO$79,COLUMN('[3]Data 2009'!AA11),FALSE)+VLOOKUP(A10,'[3]Data 2009'!$A$3:$BO$79,COLUMN('[3]Data 2009'!AD11),FALSE)+VLOOKUP(A10,'[3]Data 2009'!$A$3:$BO$79,COLUMN('[3]Data 2009'!AE11),FALSE)+VLOOKUP(A10,'[3]Data 2009'!$A$3:$BO$79,COLUMN('[3]Data 2009'!AF11),FALSE)+VLOOKUP(A10,'[3]Data 2009'!$A$3:$BO$79,COLUMN('[3]Data 2009'!AW11),FALSE)+VLOOKUP(A10,'[3]Data 2009'!$A$3:$BO$79,COLUMN('[3]Data 2009'!BK11),FALSE)</f>
        <v>581014</v>
      </c>
      <c r="J10" s="6">
        <f>VLOOKUP(A10,'[3]Data 2009'!$A$3:$BO$79,COLUMN('[3]Data 2009'!F11),FALSE)+VLOOKUP(A10,'[3]Data 2009'!$A$3:$BO$79,COLUMN('[3]Data 2009'!AR11),FALSE)+VLOOKUP(A10,'[3]Data 2009'!$A$3:$BO$79,COLUMN('[3]Data 2009'!AU11),FALSE)</f>
        <v>0</v>
      </c>
      <c r="K10" s="6">
        <f>VLOOKUP(A10,'[3]Data 2009'!$A$3:$BO$79,COLUMN('[3]Data 2009'!G11),FALSE)+VLOOKUP(A10,'[3]Data 2009'!$A$3:$BO$79,COLUMN('[3]Data 2009'!AO11),FALSE)+VLOOKUP(A10,'[3]Data 2009'!$A$3:$BO$79,COLUMN('[3]Data 2009'!AV11),FALSE)+VLOOKUP(A10,'[3]Data 2009'!$A$3:$BO$79,COLUMN('[3]Data 2009'!BO11),FALSE)+VLOOKUP(A10,'[3]Data 2009'!$A$3:$BO$79,COLUMN('[3]Data 2009'!AP11),FALSE)</f>
        <v>6472</v>
      </c>
      <c r="L10" s="6">
        <f>VLOOKUP(A10,'[3]Data 2009'!$A$3:$BO$79,COLUMN('[3]Data 2009'!L11),FALSE)+VLOOKUP(A10,'[3]Data 2009'!$A$3:$BO$79,COLUMN('[3]Data 2009'!AB11),FALSE)+VLOOKUP(A10,'[3]Data 2009'!$A$3:$BO$79,COLUMN('[3]Data 2009'!AC11),FALSE)+VLOOKUP(A10,'[3]Data 2009'!$A$3:$BO$79,COLUMN('[3]Data 2009'!BM11),FALSE)+VLOOKUP(A10,'[3]Data 2009'!$A$3:$BO$79,COLUMN('[3]Data 2009'!K11),FALSE)</f>
        <v>11986</v>
      </c>
      <c r="M10" s="6">
        <f>VLOOKUP(A10,'[3]Data 2009'!$A$3:$BO$79,COLUMN('[3]Data 2009'!AG11),FALSE)+VLOOKUP(A10,'[3]Data 2009'!$A$3:$BO$79,COLUMN('[3]Data 2009'!AM11),FALSE)+VLOOKUP(A10,'[3]Data 2009'!$A$3:$BO$79,COLUMN('[3]Data 2009'!AN11),FALSE)+VLOOKUP(A10,'[3]Data 2009'!$A$3:$BO$79,COLUMN('[3]Data 2009'!AT11),FALSE)</f>
        <v>20905</v>
      </c>
      <c r="N10" s="6">
        <f>VLOOKUP(A10,'[3]Data 2009'!$A$3:$BO$79,COLUMN('[3]Data 2009'!O11),FALSE)+VLOOKUP(A10,'[3]Data 2009'!$A$3:$BO$79,COLUMN('[3]Data 2009'!AQ11),FALSE)</f>
        <v>30056</v>
      </c>
      <c r="O10" s="6">
        <f>VLOOKUP(A10,'[3]Data 2009'!$A$3:$BR$79,COLUMN('[3]Data 2009'!BR11),FALSE)</f>
        <v>36892</v>
      </c>
      <c r="P10" s="21">
        <f t="shared" si="0"/>
        <v>2519581</v>
      </c>
      <c r="R10" s="6">
        <f t="shared" si="1"/>
        <v>3718.0617977528091</v>
      </c>
      <c r="S10" s="6">
        <f t="shared" si="2"/>
        <v>6050.9550561797751</v>
      </c>
      <c r="T10" s="6">
        <f t="shared" si="3"/>
        <v>510.63483146067415</v>
      </c>
      <c r="U10" s="6">
        <f t="shared" si="4"/>
        <v>510.63483146067415</v>
      </c>
      <c r="V10" s="6">
        <f t="shared" si="5"/>
        <v>13.921348314606741</v>
      </c>
      <c r="W10" s="6">
        <f t="shared" si="6"/>
        <v>3264.1235955056181</v>
      </c>
      <c r="X10" s="6">
        <f t="shared" si="7"/>
        <v>0</v>
      </c>
      <c r="Y10" s="6">
        <f t="shared" si="8"/>
        <v>36.359550561797754</v>
      </c>
      <c r="Z10" s="6">
        <f t="shared" si="9"/>
        <v>67.337078651685388</v>
      </c>
      <c r="AA10" s="6">
        <f t="shared" si="10"/>
        <v>117.4438202247191</v>
      </c>
      <c r="AB10" s="6">
        <f t="shared" si="11"/>
        <v>168.85393258426967</v>
      </c>
      <c r="AC10" s="6">
        <f t="shared" si="12"/>
        <v>207.25842696629215</v>
      </c>
    </row>
    <row r="11" spans="1:30">
      <c r="A11" s="18" t="s">
        <v>73</v>
      </c>
      <c r="B11" s="18">
        <v>6</v>
      </c>
      <c r="C11" s="22">
        <f>VLOOKUP(A11,[3]Enrollment!$B$3:$C$80,2,FALSE)</f>
        <v>344</v>
      </c>
      <c r="D11" s="6">
        <f>SUM(VLOOKUP(A11,'[3]Data 2009'!$A$3:$BO$79,5,FALSE)+VLOOKUP(A11,'[3]Data 2009'!$A$3:$BO$79,13,FALSE)+VLOOKUP(A11,'[3]Data 2009'!$A$3:$BO$79,COLUMN('[3]Data 2009'!$BC$2:$BC$79),FALSE)+VLOOKUP(A11,'[3]Data 2009'!$A$3:$BO$79,COLUMN('[3]Data 2009'!$BD$3),FALSE)+VLOOKUP(A11,'[3]Data 2009'!$A$3:$BO$79,COLUMN('[3]Data 2009'!$BE$3),FALSE)+VLOOKUP(A11,'[3]Data 2009'!$A$3:$BO$79,COLUMN('[3]Data 2009'!$BF$3),FALSE)+VLOOKUP(A11,'[3]Data 2009'!$A$3:$BO$79,COLUMN('[3]Data 2009'!$BN$3),FALSE))</f>
        <v>255974</v>
      </c>
      <c r="E11" s="6">
        <f>(VLOOKUP(A11,'[3]Data 2009'!$A$3:$BO$79,COLUMN('[3]Data 2009'!$D$1),FALSE)+VLOOKUP(A11,'[3]Data 2009'!$A$3:$BO$79,COLUMN('[3]Data 2009'!$I$3),FALSE)+VLOOKUP(A11,'[3]Data 2009'!$A$3:$BO$79,COLUMN('[3]Data 2009'!$T$3),FALSE)+VLOOKUP(A11,'[3]Data 2009'!$A$3:$BO$79,COLUMN('[3]Data 2009'!$AS$3),FALSE)+VLOOKUP(A11,'[3]Data 2009'!$A$3:$BO$79,COLUMN('[3]Data 2009'!$AY$3),FALSE)+VLOOKUP(A11,'[3]Data 2009'!$A$3:$BO$79,COLUMN('[3]Data 2009'!$BB$3),FALSE)+VLOOKUP(A11,'[3]Data 2009'!$A$3:$BO$79,COLUMN('[3]Data 2009'!$BG$3),FALSE))</f>
        <v>3069926</v>
      </c>
      <c r="F11" s="6">
        <f>VLOOKUP(A11,'[3]Data 2009'!$A$3:$BO$79,COLUMN('[3]Data 2009'!H12),FALSE)+VLOOKUP(A11,'[3]Data 2009'!$A$3:$BO$79,COLUMN('[3]Data 2009'!V12),FALSE)+VLOOKUP(A11,'[3]Data 2009'!$A$3:$BO$79,COLUMN('[3]Data 2009'!W12),FALSE)+VLOOKUP(A11,'[3]Data 2009'!$A$3:$BO$79,COLUMN('[3]Data 2009'!X12),FALSE)+VLOOKUP(A11,'[3]Data 2009'!$A$3:$BO$79,COLUMN('[3]Data 2009'!Y12),FALSE)+VLOOKUP(A11,'[3]Data 2009'!$A$3:$BO$79,COLUMN('[3]Data 2009'!AT12),FALSE)+VLOOKUP(A11,'[3]Data 2009'!$A$3:$BO$79,COLUMN('[3]Data 2009'!AX12),FALSE)+VLOOKUP(A11,'[3]Data 2009'!$A$3:$BO$79,COLUMN('[3]Data 2009'!AZ12),FALSE)+VLOOKUP(A11,'[3]Data 2009'!$A$3:$BO$79,COLUMN('[3]Data 2009'!BA12),FALSE)+VLOOKUP(A11,'[3]Data 2009'!$A$3:$BO$79,COLUMN('[3]Data 2009'!BJ12))</f>
        <v>0</v>
      </c>
      <c r="G11" s="6">
        <f>VLOOKUP(A11,'[3]Data 2009'!$A$3:$BO$79,COLUMN('[3]Data 2009'!U45),FALSE)+VLOOKUP(A11,'[3]Data 2009'!$A$3:$BO$79,COLUMN('[3]Data 2009'!AH45),FALSE)+VLOOKUP(A11,'[3]Data 2009'!$A$3:$BO$79,COLUMN('[3]Data 2009'!AI45),FALSE)+VLOOKUP(A11,'[3]Data 2009'!$A$3:$BO$79,COLUMN('[3]Data 2009'!AJ45),FALSE)+VLOOKUP(A11,'[3]Data 2009'!$A$3:$BO$79,COLUMN('[3]Data 2009'!AK45),FALSE)+VLOOKUP(A11,'[3]Data 2009'!$A$3:$BO$79,COLUMN('[3]Data 2009'!AL45),FALSE)+VLOOKUP(A11,'[3]Data 2009'!$A$3:$BO$79,COLUMN('[3]Data 2009'!BH45),FALSE)+VLOOKUP(A11,'[3]Data 2009'!$A$3:$BO$79,COLUMN('[3]Data 2009'!BI45),FALSE)+VLOOKUP(A11,'[3]Data 2009'!$A$3:$BO$79,COLUMN('[3]Data 2009'!BL45),FALSE)</f>
        <v>90017</v>
      </c>
      <c r="H11" s="6">
        <f>VLOOKUP(A11,'[3]Data 2009'!$A$3:$BO$79,COLUMN('[3]Data 2009'!N45),FALSE)+VLOOKUP(A11,'[3]Data 2009'!$A$3:$BO$79,COLUMN('[3]Data 2009'!P45),FALSE)+VLOOKUP(A11,'[3]Data 2009'!$A$3:$BO$79,COLUMN('[3]Data 2009'!Q45),FALSE)</f>
        <v>57021</v>
      </c>
      <c r="I11" s="6">
        <f>VLOOKUP(A11,'[3]Data 2009'!$A$3:$BO$79,COLUMN('[3]Data 2009'!J12),FALSE)+VLOOKUP(A11,'[3]Data 2009'!$A$3:$BO$79,COLUMN('[3]Data 2009'!R12),FALSE)+VLOOKUP(A11,'[3]Data 2009'!$A$3:$BO$79,COLUMN('[3]Data 2009'!S12),FALSE)+VLOOKUP(A11,'[3]Data 2009'!$A$3:$BO$79,COLUMN('[3]Data 2009'!Z12),FALSE)+VLOOKUP(A11,'[3]Data 2009'!$A$3:$BO$79,COLUMN('[3]Data 2009'!AA12),FALSE)+VLOOKUP(A11,'[3]Data 2009'!$A$3:$BO$79,COLUMN('[3]Data 2009'!AD12),FALSE)+VLOOKUP(A11,'[3]Data 2009'!$A$3:$BO$79,COLUMN('[3]Data 2009'!AE12),FALSE)+VLOOKUP(A11,'[3]Data 2009'!$A$3:$BO$79,COLUMN('[3]Data 2009'!AF12),FALSE)+VLOOKUP(A11,'[3]Data 2009'!$A$3:$BO$79,COLUMN('[3]Data 2009'!AW12),FALSE)+VLOOKUP(A11,'[3]Data 2009'!$A$3:$BO$79,COLUMN('[3]Data 2009'!BK12),FALSE)</f>
        <v>39525</v>
      </c>
      <c r="J11" s="6">
        <f>VLOOKUP(A11,'[3]Data 2009'!$A$3:$BO$79,COLUMN('[3]Data 2009'!F12),FALSE)+VLOOKUP(A11,'[3]Data 2009'!$A$3:$BO$79,COLUMN('[3]Data 2009'!AR12),FALSE)+VLOOKUP(A11,'[3]Data 2009'!$A$3:$BO$79,COLUMN('[3]Data 2009'!AU12),FALSE)</f>
        <v>152643</v>
      </c>
      <c r="K11" s="6">
        <f>VLOOKUP(A11,'[3]Data 2009'!$A$3:$BO$79,COLUMN('[3]Data 2009'!G12),FALSE)+VLOOKUP(A11,'[3]Data 2009'!$A$3:$BO$79,COLUMN('[3]Data 2009'!AO12),FALSE)+VLOOKUP(A11,'[3]Data 2009'!$A$3:$BO$79,COLUMN('[3]Data 2009'!AV12),FALSE)+VLOOKUP(A11,'[3]Data 2009'!$A$3:$BO$79,COLUMN('[3]Data 2009'!BO12),FALSE)+VLOOKUP(A11,'[3]Data 2009'!$A$3:$BO$79,COLUMN('[3]Data 2009'!AP12),FALSE)</f>
        <v>175650</v>
      </c>
      <c r="L11" s="6">
        <f>VLOOKUP(A11,'[3]Data 2009'!$A$3:$BO$79,COLUMN('[3]Data 2009'!L12),FALSE)+VLOOKUP(A11,'[3]Data 2009'!$A$3:$BO$79,COLUMN('[3]Data 2009'!AB12),FALSE)+VLOOKUP(A11,'[3]Data 2009'!$A$3:$BO$79,COLUMN('[3]Data 2009'!AC12),FALSE)+VLOOKUP(A11,'[3]Data 2009'!$A$3:$BO$79,COLUMN('[3]Data 2009'!BM12),FALSE)+VLOOKUP(A11,'[3]Data 2009'!$A$3:$BO$79,COLUMN('[3]Data 2009'!K12),FALSE)</f>
        <v>32919</v>
      </c>
      <c r="M11" s="6">
        <f>VLOOKUP(A11,'[3]Data 2009'!$A$3:$BO$79,COLUMN('[3]Data 2009'!AG12),FALSE)+VLOOKUP(A11,'[3]Data 2009'!$A$3:$BO$79,COLUMN('[3]Data 2009'!AM12),FALSE)+VLOOKUP(A11,'[3]Data 2009'!$A$3:$BO$79,COLUMN('[3]Data 2009'!AN12),FALSE)+VLOOKUP(A11,'[3]Data 2009'!$A$3:$BO$79,COLUMN('[3]Data 2009'!AT12),FALSE)</f>
        <v>0</v>
      </c>
      <c r="N11" s="6">
        <f>VLOOKUP(A11,'[3]Data 2009'!$A$3:$BO$79,COLUMN('[3]Data 2009'!O12),FALSE)+VLOOKUP(A11,'[3]Data 2009'!$A$3:$BO$79,COLUMN('[3]Data 2009'!AQ12),FALSE)</f>
        <v>124028</v>
      </c>
      <c r="O11" s="6">
        <f>VLOOKUP(A11,'[3]Data 2009'!$A$3:$BR$79,COLUMN('[3]Data 2009'!BR12),FALSE)</f>
        <v>79531</v>
      </c>
      <c r="P11" s="21">
        <f t="shared" si="0"/>
        <v>4077234</v>
      </c>
      <c r="R11" s="6">
        <f t="shared" si="1"/>
        <v>744.1104651162791</v>
      </c>
      <c r="S11" s="6">
        <f t="shared" si="2"/>
        <v>8924.2034883720935</v>
      </c>
      <c r="T11" s="6">
        <f t="shared" si="3"/>
        <v>261.67732558139534</v>
      </c>
      <c r="U11" s="6">
        <f t="shared" si="4"/>
        <v>261.67732558139534</v>
      </c>
      <c r="V11" s="6">
        <f t="shared" si="5"/>
        <v>165.75872093023256</v>
      </c>
      <c r="W11" s="6">
        <f t="shared" si="6"/>
        <v>114.89825581395348</v>
      </c>
      <c r="X11" s="6">
        <f t="shared" si="7"/>
        <v>443.72965116279067</v>
      </c>
      <c r="Y11" s="6">
        <f t="shared" si="8"/>
        <v>510.61046511627904</v>
      </c>
      <c r="Z11" s="6">
        <f t="shared" si="9"/>
        <v>95.694767441860463</v>
      </c>
      <c r="AA11" s="6">
        <f t="shared" si="10"/>
        <v>0</v>
      </c>
      <c r="AB11" s="6">
        <f t="shared" si="11"/>
        <v>360.54651162790697</v>
      </c>
      <c r="AC11" s="6">
        <f t="shared" si="12"/>
        <v>231.19476744186048</v>
      </c>
    </row>
    <row r="12" spans="1:30">
      <c r="A12" s="18" t="s">
        <v>74</v>
      </c>
      <c r="B12" s="18">
        <v>5</v>
      </c>
      <c r="C12" s="22">
        <f>VLOOKUP(A12,[3]Enrollment!$B$3:$C$80,2,FALSE)</f>
        <v>392</v>
      </c>
      <c r="D12" s="6">
        <f>SUM(VLOOKUP(A12,'[3]Data 2009'!$A$3:$BO$79,5,FALSE)+VLOOKUP(A12,'[3]Data 2009'!$A$3:$BO$79,13,FALSE)+VLOOKUP(A12,'[3]Data 2009'!$A$3:$BO$79,COLUMN('[3]Data 2009'!$BC$2:$BC$79),FALSE)+VLOOKUP(A12,'[3]Data 2009'!$A$3:$BO$79,COLUMN('[3]Data 2009'!$BD$3),FALSE)+VLOOKUP(A12,'[3]Data 2009'!$A$3:$BO$79,COLUMN('[3]Data 2009'!$BE$3),FALSE)+VLOOKUP(A12,'[3]Data 2009'!$A$3:$BO$79,COLUMN('[3]Data 2009'!$BF$3),FALSE)+VLOOKUP(A12,'[3]Data 2009'!$A$3:$BO$79,COLUMN('[3]Data 2009'!$BN$3),FALSE))</f>
        <v>325660</v>
      </c>
      <c r="E12" s="6">
        <f>(VLOOKUP(A12,'[3]Data 2009'!$A$3:$BO$79,COLUMN('[3]Data 2009'!$D$1),FALSE)+VLOOKUP(A12,'[3]Data 2009'!$A$3:$BO$79,COLUMN('[3]Data 2009'!$I$3),FALSE)+VLOOKUP(A12,'[3]Data 2009'!$A$3:$BO$79,COLUMN('[3]Data 2009'!$T$3),FALSE)+VLOOKUP(A12,'[3]Data 2009'!$A$3:$BO$79,COLUMN('[3]Data 2009'!$AS$3),FALSE)+VLOOKUP(A12,'[3]Data 2009'!$A$3:$BO$79,COLUMN('[3]Data 2009'!$AY$3),FALSE)+VLOOKUP(A12,'[3]Data 2009'!$A$3:$BO$79,COLUMN('[3]Data 2009'!$BB$3),FALSE)+VLOOKUP(A12,'[3]Data 2009'!$A$3:$BO$79,COLUMN('[3]Data 2009'!$BG$3),FALSE))</f>
        <v>3015525</v>
      </c>
      <c r="F12" s="6">
        <f>VLOOKUP(A12,'[3]Data 2009'!$A$3:$BO$79,COLUMN('[3]Data 2009'!H13),FALSE)+VLOOKUP(A12,'[3]Data 2009'!$A$3:$BO$79,COLUMN('[3]Data 2009'!V13),FALSE)+VLOOKUP(A12,'[3]Data 2009'!$A$3:$BO$79,COLUMN('[3]Data 2009'!W13),FALSE)+VLOOKUP(A12,'[3]Data 2009'!$A$3:$BO$79,COLUMN('[3]Data 2009'!X13),FALSE)+VLOOKUP(A12,'[3]Data 2009'!$A$3:$BO$79,COLUMN('[3]Data 2009'!Y13),FALSE)+VLOOKUP(A12,'[3]Data 2009'!$A$3:$BO$79,COLUMN('[3]Data 2009'!AT13),FALSE)+VLOOKUP(A12,'[3]Data 2009'!$A$3:$BO$79,COLUMN('[3]Data 2009'!AX13),FALSE)+VLOOKUP(A12,'[3]Data 2009'!$A$3:$BO$79,COLUMN('[3]Data 2009'!AZ13),FALSE)+VLOOKUP(A12,'[3]Data 2009'!$A$3:$BO$79,COLUMN('[3]Data 2009'!BA13),FALSE)+VLOOKUP(A12,'[3]Data 2009'!$A$3:$BO$79,COLUMN('[3]Data 2009'!BJ13))</f>
        <v>286223</v>
      </c>
      <c r="G12" s="6">
        <f>VLOOKUP(A12,'[3]Data 2009'!$A$3:$BO$79,COLUMN('[3]Data 2009'!U46),FALSE)+VLOOKUP(A12,'[3]Data 2009'!$A$3:$BO$79,COLUMN('[3]Data 2009'!AH46),FALSE)+VLOOKUP(A12,'[3]Data 2009'!$A$3:$BO$79,COLUMN('[3]Data 2009'!AI46),FALSE)+VLOOKUP(A12,'[3]Data 2009'!$A$3:$BO$79,COLUMN('[3]Data 2009'!AJ46),FALSE)+VLOOKUP(A12,'[3]Data 2009'!$A$3:$BO$79,COLUMN('[3]Data 2009'!AK46),FALSE)+VLOOKUP(A12,'[3]Data 2009'!$A$3:$BO$79,COLUMN('[3]Data 2009'!AL46),FALSE)+VLOOKUP(A12,'[3]Data 2009'!$A$3:$BO$79,COLUMN('[3]Data 2009'!BH46),FALSE)+VLOOKUP(A12,'[3]Data 2009'!$A$3:$BO$79,COLUMN('[3]Data 2009'!BI46),FALSE)+VLOOKUP(A12,'[3]Data 2009'!$A$3:$BO$79,COLUMN('[3]Data 2009'!BL46),FALSE)</f>
        <v>19207</v>
      </c>
      <c r="H12" s="6">
        <f>VLOOKUP(A12,'[3]Data 2009'!$A$3:$BO$79,COLUMN('[3]Data 2009'!N46),FALSE)+VLOOKUP(A12,'[3]Data 2009'!$A$3:$BO$79,COLUMN('[3]Data 2009'!P46),FALSE)+VLOOKUP(A12,'[3]Data 2009'!$A$3:$BO$79,COLUMN('[3]Data 2009'!Q46),FALSE)</f>
        <v>103438</v>
      </c>
      <c r="I12" s="6">
        <f>VLOOKUP(A12,'[3]Data 2009'!$A$3:$BO$79,COLUMN('[3]Data 2009'!J13),FALSE)+VLOOKUP(A12,'[3]Data 2009'!$A$3:$BO$79,COLUMN('[3]Data 2009'!R13),FALSE)+VLOOKUP(A12,'[3]Data 2009'!$A$3:$BO$79,COLUMN('[3]Data 2009'!S13),FALSE)+VLOOKUP(A12,'[3]Data 2009'!$A$3:$BO$79,COLUMN('[3]Data 2009'!Z13),FALSE)+VLOOKUP(A12,'[3]Data 2009'!$A$3:$BO$79,COLUMN('[3]Data 2009'!AA13),FALSE)+VLOOKUP(A12,'[3]Data 2009'!$A$3:$BO$79,COLUMN('[3]Data 2009'!AD13),FALSE)+VLOOKUP(A12,'[3]Data 2009'!$A$3:$BO$79,COLUMN('[3]Data 2009'!AE13),FALSE)+VLOOKUP(A12,'[3]Data 2009'!$A$3:$BO$79,COLUMN('[3]Data 2009'!AF13),FALSE)+VLOOKUP(A12,'[3]Data 2009'!$A$3:$BO$79,COLUMN('[3]Data 2009'!AW13),FALSE)+VLOOKUP(A12,'[3]Data 2009'!$A$3:$BO$79,COLUMN('[3]Data 2009'!BK13),FALSE)</f>
        <v>1304393</v>
      </c>
      <c r="J12" s="6">
        <f>VLOOKUP(A12,'[3]Data 2009'!$A$3:$BO$79,COLUMN('[3]Data 2009'!F13),FALSE)+VLOOKUP(A12,'[3]Data 2009'!$A$3:$BO$79,COLUMN('[3]Data 2009'!AR13),FALSE)+VLOOKUP(A12,'[3]Data 2009'!$A$3:$BO$79,COLUMN('[3]Data 2009'!AU13),FALSE)</f>
        <v>71182</v>
      </c>
      <c r="K12" s="6">
        <f>VLOOKUP(A12,'[3]Data 2009'!$A$3:$BO$79,COLUMN('[3]Data 2009'!G13),FALSE)+VLOOKUP(A12,'[3]Data 2009'!$A$3:$BO$79,COLUMN('[3]Data 2009'!AO13),FALSE)+VLOOKUP(A12,'[3]Data 2009'!$A$3:$BO$79,COLUMN('[3]Data 2009'!AV13),FALSE)+VLOOKUP(A12,'[3]Data 2009'!$A$3:$BO$79,COLUMN('[3]Data 2009'!BO13),FALSE)+VLOOKUP(A12,'[3]Data 2009'!$A$3:$BO$79,COLUMN('[3]Data 2009'!AP13),FALSE)</f>
        <v>0</v>
      </c>
      <c r="L12" s="6">
        <f>VLOOKUP(A12,'[3]Data 2009'!$A$3:$BO$79,COLUMN('[3]Data 2009'!L13),FALSE)+VLOOKUP(A12,'[3]Data 2009'!$A$3:$BO$79,COLUMN('[3]Data 2009'!AB13),FALSE)+VLOOKUP(A12,'[3]Data 2009'!$A$3:$BO$79,COLUMN('[3]Data 2009'!AC13),FALSE)+VLOOKUP(A12,'[3]Data 2009'!$A$3:$BO$79,COLUMN('[3]Data 2009'!BM13),FALSE)+VLOOKUP(A12,'[3]Data 2009'!$A$3:$BO$79,COLUMN('[3]Data 2009'!K13),FALSE)</f>
        <v>36409</v>
      </c>
      <c r="M12" s="6">
        <f>VLOOKUP(A12,'[3]Data 2009'!$A$3:$BO$79,COLUMN('[3]Data 2009'!AG13),FALSE)+VLOOKUP(A12,'[3]Data 2009'!$A$3:$BO$79,COLUMN('[3]Data 2009'!AM13),FALSE)+VLOOKUP(A12,'[3]Data 2009'!$A$3:$BO$79,COLUMN('[3]Data 2009'!AN13),FALSE)+VLOOKUP(A12,'[3]Data 2009'!$A$3:$BO$79,COLUMN('[3]Data 2009'!AT13),FALSE)</f>
        <v>342050</v>
      </c>
      <c r="N12" s="6">
        <f>VLOOKUP(A12,'[3]Data 2009'!$A$3:$BO$79,COLUMN('[3]Data 2009'!O13),FALSE)+VLOOKUP(A12,'[3]Data 2009'!$A$3:$BO$79,COLUMN('[3]Data 2009'!AQ13),FALSE)</f>
        <v>0</v>
      </c>
      <c r="O12" s="6">
        <f>VLOOKUP(A12,'[3]Data 2009'!$A$3:$BR$79,COLUMN('[3]Data 2009'!BR13),FALSE)</f>
        <v>96061</v>
      </c>
      <c r="P12" s="21">
        <f t="shared" si="0"/>
        <v>5600148</v>
      </c>
      <c r="R12" s="6">
        <f t="shared" si="1"/>
        <v>830.76530612244903</v>
      </c>
      <c r="S12" s="6">
        <f t="shared" si="2"/>
        <v>7692.6658163265311</v>
      </c>
      <c r="T12" s="6">
        <f t="shared" si="3"/>
        <v>48.997448979591837</v>
      </c>
      <c r="U12" s="6">
        <f t="shared" si="4"/>
        <v>48.997448979591837</v>
      </c>
      <c r="V12" s="6">
        <f t="shared" si="5"/>
        <v>263.87244897959181</v>
      </c>
      <c r="W12" s="6">
        <f t="shared" si="6"/>
        <v>3327.533163265306</v>
      </c>
      <c r="X12" s="6">
        <f t="shared" si="7"/>
        <v>181.58673469387756</v>
      </c>
      <c r="Y12" s="6">
        <f t="shared" si="8"/>
        <v>0</v>
      </c>
      <c r="Z12" s="6">
        <f t="shared" si="9"/>
        <v>92.880102040816325</v>
      </c>
      <c r="AA12" s="6">
        <f t="shared" si="10"/>
        <v>872.57653061224494</v>
      </c>
      <c r="AB12" s="6">
        <f t="shared" si="11"/>
        <v>0</v>
      </c>
      <c r="AC12" s="6">
        <f t="shared" si="12"/>
        <v>245.05357142857142</v>
      </c>
    </row>
    <row r="13" spans="1:30">
      <c r="A13" s="18" t="s">
        <v>75</v>
      </c>
      <c r="B13" s="18">
        <v>5</v>
      </c>
      <c r="C13" s="22">
        <f>VLOOKUP(A13,[3]Enrollment!$B$3:$C$80,2,FALSE)</f>
        <v>298</v>
      </c>
      <c r="D13" s="6">
        <f>SUM(VLOOKUP(A13,'[3]Data 2009'!$A$3:$BO$79,5,FALSE)+VLOOKUP(A13,'[3]Data 2009'!$A$3:$BO$79,13,FALSE)+VLOOKUP(A13,'[3]Data 2009'!$A$3:$BO$79,COLUMN('[3]Data 2009'!$BC$2:$BC$79),FALSE)+VLOOKUP(A13,'[3]Data 2009'!$A$3:$BO$79,COLUMN('[3]Data 2009'!$BD$3),FALSE)+VLOOKUP(A13,'[3]Data 2009'!$A$3:$BO$79,COLUMN('[3]Data 2009'!$BE$3),FALSE)+VLOOKUP(A13,'[3]Data 2009'!$A$3:$BO$79,COLUMN('[3]Data 2009'!$BF$3),FALSE)+VLOOKUP(A13,'[3]Data 2009'!$A$3:$BO$79,COLUMN('[3]Data 2009'!$BN$3),FALSE))</f>
        <v>183419</v>
      </c>
      <c r="E13" s="6">
        <f>(VLOOKUP(A13,'[3]Data 2009'!$A$3:$BO$79,COLUMN('[3]Data 2009'!$D$1),FALSE)+VLOOKUP(A13,'[3]Data 2009'!$A$3:$BO$79,COLUMN('[3]Data 2009'!$I$3),FALSE)+VLOOKUP(A13,'[3]Data 2009'!$A$3:$BO$79,COLUMN('[3]Data 2009'!$T$3),FALSE)+VLOOKUP(A13,'[3]Data 2009'!$A$3:$BO$79,COLUMN('[3]Data 2009'!$AS$3),FALSE)+VLOOKUP(A13,'[3]Data 2009'!$A$3:$BO$79,COLUMN('[3]Data 2009'!$AY$3),FALSE)+VLOOKUP(A13,'[3]Data 2009'!$A$3:$BO$79,COLUMN('[3]Data 2009'!$BB$3),FALSE)+VLOOKUP(A13,'[3]Data 2009'!$A$3:$BO$79,COLUMN('[3]Data 2009'!$BG$3),FALSE))</f>
        <v>2330552</v>
      </c>
      <c r="F13" s="6">
        <f>VLOOKUP(A13,'[3]Data 2009'!$A$3:$BO$79,COLUMN('[3]Data 2009'!H14),FALSE)+VLOOKUP(A13,'[3]Data 2009'!$A$3:$BO$79,COLUMN('[3]Data 2009'!V14),FALSE)+VLOOKUP(A13,'[3]Data 2009'!$A$3:$BO$79,COLUMN('[3]Data 2009'!W14),FALSE)+VLOOKUP(A13,'[3]Data 2009'!$A$3:$BO$79,COLUMN('[3]Data 2009'!X14),FALSE)+VLOOKUP(A13,'[3]Data 2009'!$A$3:$BO$79,COLUMN('[3]Data 2009'!Y14),FALSE)+VLOOKUP(A13,'[3]Data 2009'!$A$3:$BO$79,COLUMN('[3]Data 2009'!AX14),FALSE)+VLOOKUP(A13,'[3]Data 2009'!$A$3:$BO$79,COLUMN('[3]Data 2009'!AZ14),FALSE)+VLOOKUP(A13,'[3]Data 2009'!$A$3:$BO$79,COLUMN('[3]Data 2009'!BA14),FALSE)+VLOOKUP(A13,'[3]Data 2009'!$A$3:$BO$79,COLUMN('[3]Data 2009'!BJ14))</f>
        <v>0</v>
      </c>
      <c r="G13" s="6">
        <f>VLOOKUP(A13,'[3]Data 2009'!$A$3:$BO$79,COLUMN('[3]Data 2009'!U47),FALSE)+VLOOKUP(A13,'[3]Data 2009'!$A$3:$BO$79,COLUMN('[3]Data 2009'!AH47),FALSE)+VLOOKUP(A13,'[3]Data 2009'!$A$3:$BO$79,COLUMN('[3]Data 2009'!AI47),FALSE)+VLOOKUP(A13,'[3]Data 2009'!$A$3:$BO$79,COLUMN('[3]Data 2009'!AJ47),FALSE)+VLOOKUP(A13,'[3]Data 2009'!$A$3:$BO$79,COLUMN('[3]Data 2009'!AK47),FALSE)+VLOOKUP(A13,'[3]Data 2009'!$A$3:$BO$79,COLUMN('[3]Data 2009'!AL47),FALSE)+VLOOKUP(A13,'[3]Data 2009'!$A$3:$BO$79,COLUMN('[3]Data 2009'!BH47),FALSE)+VLOOKUP(A13,'[3]Data 2009'!$A$3:$BO$79,COLUMN('[3]Data 2009'!BI47),FALSE)+VLOOKUP(A13,'[3]Data 2009'!$A$3:$BO$79,COLUMN('[3]Data 2009'!BL47),FALSE)</f>
        <v>103871</v>
      </c>
      <c r="H13" s="6">
        <f>VLOOKUP(A13,'[3]Data 2009'!$A$3:$BO$79,COLUMN('[3]Data 2009'!N47),FALSE)+VLOOKUP(A13,'[3]Data 2009'!$A$3:$BO$79,COLUMN('[3]Data 2009'!P47),FALSE)+VLOOKUP(A13,'[3]Data 2009'!$A$3:$BO$79,COLUMN('[3]Data 2009'!Q47),FALSE)</f>
        <v>67697</v>
      </c>
      <c r="I13" s="6">
        <f>VLOOKUP(A13,'[3]Data 2009'!$A$3:$BO$79,COLUMN('[3]Data 2009'!J14),FALSE)+VLOOKUP(A13,'[3]Data 2009'!$A$3:$BO$79,COLUMN('[3]Data 2009'!R14),FALSE)+VLOOKUP(A13,'[3]Data 2009'!$A$3:$BO$79,COLUMN('[3]Data 2009'!S14),FALSE)+VLOOKUP(A13,'[3]Data 2009'!$A$3:$BO$79,COLUMN('[3]Data 2009'!Z14),FALSE)+VLOOKUP(A13,'[3]Data 2009'!$A$3:$BO$79,COLUMN('[3]Data 2009'!AA14),FALSE)+VLOOKUP(A13,'[3]Data 2009'!$A$3:$BO$79,COLUMN('[3]Data 2009'!AD14),FALSE)+VLOOKUP(A13,'[3]Data 2009'!$A$3:$BO$79,COLUMN('[3]Data 2009'!AE14),FALSE)+VLOOKUP(A13,'[3]Data 2009'!$A$3:$BO$79,COLUMN('[3]Data 2009'!AF14),FALSE)+VLOOKUP(A13,'[3]Data 2009'!$A$3:$BO$79,COLUMN('[3]Data 2009'!AW14),FALSE)+VLOOKUP(A13,'[3]Data 2009'!$A$3:$BO$79,COLUMN('[3]Data 2009'!BK14),FALSE)</f>
        <v>1188828</v>
      </c>
      <c r="J13" s="6">
        <f>VLOOKUP(A13,'[3]Data 2009'!$A$3:$BO$79,COLUMN('[3]Data 2009'!F14),FALSE)+VLOOKUP(A13,'[3]Data 2009'!$A$3:$BO$79,COLUMN('[3]Data 2009'!AR14),FALSE)+VLOOKUP(A13,'[3]Data 2009'!$A$3:$BO$79,COLUMN('[3]Data 2009'!AU14),FALSE)</f>
        <v>80225</v>
      </c>
      <c r="K13" s="6">
        <f>VLOOKUP(A13,'[3]Data 2009'!$A$3:$BO$79,COLUMN('[3]Data 2009'!G14),FALSE)+VLOOKUP(A13,'[3]Data 2009'!$A$3:$BO$79,COLUMN('[3]Data 2009'!AO14),FALSE)+VLOOKUP(A13,'[3]Data 2009'!$A$3:$BO$79,COLUMN('[3]Data 2009'!AV14),FALSE)+VLOOKUP(A13,'[3]Data 2009'!$A$3:$BO$79,COLUMN('[3]Data 2009'!BO14),FALSE)+VLOOKUP(A13,'[3]Data 2009'!$A$3:$BO$79,COLUMN('[3]Data 2009'!AP14),FALSE)</f>
        <v>0</v>
      </c>
      <c r="L13" s="6">
        <f>VLOOKUP(A13,'[3]Data 2009'!$A$3:$BO$79,COLUMN('[3]Data 2009'!L14),FALSE)+VLOOKUP(A13,'[3]Data 2009'!$A$3:$BO$79,COLUMN('[3]Data 2009'!AB14),FALSE)+VLOOKUP(A13,'[3]Data 2009'!$A$3:$BO$79,COLUMN('[3]Data 2009'!AC14),FALSE)+VLOOKUP(A13,'[3]Data 2009'!$A$3:$BO$79,COLUMN('[3]Data 2009'!BM14),FALSE)+VLOOKUP(A13,'[3]Data 2009'!$A$3:$BO$79,COLUMN('[3]Data 2009'!K14),FALSE)</f>
        <v>47371</v>
      </c>
      <c r="M13" s="6">
        <f>VLOOKUP(A13,'[3]Data 2009'!$A$3:$BO$79,COLUMN('[3]Data 2009'!AG14),FALSE)+VLOOKUP(A13,'[3]Data 2009'!$A$3:$BO$79,COLUMN('[3]Data 2009'!AM14),FALSE)+VLOOKUP(A13,'[3]Data 2009'!$A$3:$BO$79,COLUMN('[3]Data 2009'!AN14),FALSE)+VLOOKUP(A13,'[3]Data 2009'!$A$3:$BO$79,COLUMN('[3]Data 2009'!AT14),FALSE)</f>
        <v>79200</v>
      </c>
      <c r="N13" s="6">
        <f>VLOOKUP(A13,'[3]Data 2009'!$A$3:$BO$79,COLUMN('[3]Data 2009'!O14),FALSE)+VLOOKUP(A13,'[3]Data 2009'!$A$3:$BO$79,COLUMN('[3]Data 2009'!AQ14),FALSE)</f>
        <v>0</v>
      </c>
      <c r="O13" s="6">
        <f>VLOOKUP(A13,'[3]Data 2009'!$A$3:$BR$79,COLUMN('[3]Data 2009'!BR14),FALSE)</f>
        <v>118008</v>
      </c>
      <c r="P13" s="21">
        <f t="shared" si="0"/>
        <v>4199171</v>
      </c>
      <c r="R13" s="6">
        <f t="shared" si="1"/>
        <v>615.5</v>
      </c>
      <c r="S13" s="6">
        <f t="shared" si="2"/>
        <v>7820.6442953020132</v>
      </c>
      <c r="T13" s="6">
        <f t="shared" si="3"/>
        <v>348.56040268456377</v>
      </c>
      <c r="U13" s="6">
        <f t="shared" si="4"/>
        <v>348.56040268456377</v>
      </c>
      <c r="V13" s="6">
        <f t="shared" si="5"/>
        <v>227.17114093959731</v>
      </c>
      <c r="W13" s="6">
        <f t="shared" si="6"/>
        <v>3989.3557046979868</v>
      </c>
      <c r="X13" s="6">
        <f t="shared" si="7"/>
        <v>269.21140939597313</v>
      </c>
      <c r="Y13" s="6">
        <f t="shared" si="8"/>
        <v>0</v>
      </c>
      <c r="Z13" s="6">
        <f t="shared" si="9"/>
        <v>158.96308724832215</v>
      </c>
      <c r="AA13" s="6">
        <f t="shared" si="10"/>
        <v>265.7718120805369</v>
      </c>
      <c r="AB13" s="6">
        <f t="shared" si="11"/>
        <v>0</v>
      </c>
      <c r="AC13" s="6">
        <f t="shared" si="12"/>
        <v>396</v>
      </c>
    </row>
    <row r="14" spans="1:30">
      <c r="A14" s="18" t="s">
        <v>76</v>
      </c>
      <c r="B14" s="18">
        <v>6</v>
      </c>
      <c r="C14" s="22">
        <f>VLOOKUP(A14,[3]Enrollment!$B$3:$C$80,2,FALSE)</f>
        <v>293</v>
      </c>
      <c r="D14" s="6">
        <f>SUM(VLOOKUP(A14,'[3]Data 2009'!$A$3:$BO$79,5,FALSE)+VLOOKUP(A14,'[3]Data 2009'!$A$3:$BO$79,13,FALSE)+VLOOKUP(A14,'[3]Data 2009'!$A$3:$BO$79,COLUMN('[3]Data 2009'!$BC$2:$BC$79),FALSE)+VLOOKUP(A14,'[3]Data 2009'!$A$3:$BO$79,COLUMN('[3]Data 2009'!$BD$3),FALSE)+VLOOKUP(A14,'[3]Data 2009'!$A$3:$BO$79,COLUMN('[3]Data 2009'!$BE$3),FALSE)+VLOOKUP(A14,'[3]Data 2009'!$A$3:$BO$79,COLUMN('[3]Data 2009'!$BF$3),FALSE)+VLOOKUP(A14,'[3]Data 2009'!$A$3:$BO$79,COLUMN('[3]Data 2009'!$BN$3),FALSE))</f>
        <v>301324</v>
      </c>
      <c r="E14" s="6">
        <f>(VLOOKUP(A14,'[3]Data 2009'!$A$3:$BO$79,COLUMN('[3]Data 2009'!$D$1),FALSE)+VLOOKUP(A14,'[3]Data 2009'!$A$3:$BO$79,COLUMN('[3]Data 2009'!$I$3),FALSE)+VLOOKUP(A14,'[3]Data 2009'!$A$3:$BO$79,COLUMN('[3]Data 2009'!$T$3),FALSE)+VLOOKUP(A14,'[3]Data 2009'!$A$3:$BO$79,COLUMN('[3]Data 2009'!$AS$3),FALSE)+VLOOKUP(A14,'[3]Data 2009'!$A$3:$BO$79,COLUMN('[3]Data 2009'!$AY$3),FALSE)+VLOOKUP(A14,'[3]Data 2009'!$A$3:$BO$79,COLUMN('[3]Data 2009'!$BB$3),FALSE)+VLOOKUP(A14,'[3]Data 2009'!$A$3:$BO$79,COLUMN('[3]Data 2009'!$BG$3),FALSE))</f>
        <v>2947685</v>
      </c>
      <c r="F14" s="6">
        <f>VLOOKUP(A14,'[3]Data 2009'!$A$3:$BO$79,COLUMN('[3]Data 2009'!H15),FALSE)+VLOOKUP(A14,'[3]Data 2009'!$A$3:$BO$79,COLUMN('[3]Data 2009'!V15),FALSE)+VLOOKUP(A14,'[3]Data 2009'!$A$3:$BO$79,COLUMN('[3]Data 2009'!W15),FALSE)+VLOOKUP(A14,'[3]Data 2009'!$A$3:$BO$79,COLUMN('[3]Data 2009'!X15),FALSE)+VLOOKUP(A14,'[3]Data 2009'!$A$3:$BO$79,COLUMN('[3]Data 2009'!Y15),FALSE)+VLOOKUP(A14,'[3]Data 2009'!$A$3:$BO$79,COLUMN('[3]Data 2009'!AT15),FALSE)+VLOOKUP(A14,'[3]Data 2009'!$A$3:$BO$79,COLUMN('[3]Data 2009'!AX15),FALSE)+VLOOKUP(A14,'[3]Data 2009'!$A$3:$BO$79,COLUMN('[3]Data 2009'!AZ15),FALSE)+VLOOKUP(A14,'[3]Data 2009'!$A$3:$BO$79,COLUMN('[3]Data 2009'!BA15),FALSE)+VLOOKUP(A14,'[3]Data 2009'!$A$3:$BO$79,COLUMN('[3]Data 2009'!BJ15))</f>
        <v>123192</v>
      </c>
      <c r="G14" s="6">
        <f>VLOOKUP(A14,'[3]Data 2009'!$A$3:$BO$79,COLUMN('[3]Data 2009'!U48),FALSE)+VLOOKUP(A14,'[3]Data 2009'!$A$3:$BO$79,COLUMN('[3]Data 2009'!AH48),FALSE)+VLOOKUP(A14,'[3]Data 2009'!$A$3:$BO$79,COLUMN('[3]Data 2009'!AI48),FALSE)+VLOOKUP(A14,'[3]Data 2009'!$A$3:$BO$79,COLUMN('[3]Data 2009'!AJ48),FALSE)+VLOOKUP(A14,'[3]Data 2009'!$A$3:$BO$79,COLUMN('[3]Data 2009'!AK48),FALSE)+VLOOKUP(A14,'[3]Data 2009'!$A$3:$BO$79,COLUMN('[3]Data 2009'!AL48),FALSE)+VLOOKUP(A14,'[3]Data 2009'!$A$3:$BO$79,COLUMN('[3]Data 2009'!BH48),FALSE)+VLOOKUP(A14,'[3]Data 2009'!$A$3:$BO$79,COLUMN('[3]Data 2009'!BI48),FALSE)+VLOOKUP(A14,'[3]Data 2009'!$A$3:$BO$79,COLUMN('[3]Data 2009'!BL48),FALSE)</f>
        <v>31555</v>
      </c>
      <c r="H14" s="6">
        <f>VLOOKUP(A14,'[3]Data 2009'!$A$3:$BO$79,COLUMN('[3]Data 2009'!N48),FALSE)+VLOOKUP(A14,'[3]Data 2009'!$A$3:$BO$79,COLUMN('[3]Data 2009'!P48),FALSE)+VLOOKUP(A14,'[3]Data 2009'!$A$3:$BO$79,COLUMN('[3]Data 2009'!Q48),FALSE)</f>
        <v>57192</v>
      </c>
      <c r="I14" s="6">
        <f>VLOOKUP(A14,'[3]Data 2009'!$A$3:$BO$79,COLUMN('[3]Data 2009'!J15),FALSE)+VLOOKUP(A14,'[3]Data 2009'!$A$3:$BO$79,COLUMN('[3]Data 2009'!R15),FALSE)+VLOOKUP(A14,'[3]Data 2009'!$A$3:$BO$79,COLUMN('[3]Data 2009'!S15),FALSE)+VLOOKUP(A14,'[3]Data 2009'!$A$3:$BO$79,COLUMN('[3]Data 2009'!Z15),FALSE)+VLOOKUP(A14,'[3]Data 2009'!$A$3:$BO$79,COLUMN('[3]Data 2009'!AA15),FALSE)+VLOOKUP(A14,'[3]Data 2009'!$A$3:$BO$79,COLUMN('[3]Data 2009'!AD15),FALSE)+VLOOKUP(A14,'[3]Data 2009'!$A$3:$BO$79,COLUMN('[3]Data 2009'!AE15),FALSE)+VLOOKUP(A14,'[3]Data 2009'!$A$3:$BO$79,COLUMN('[3]Data 2009'!AF15),FALSE)+VLOOKUP(A14,'[3]Data 2009'!$A$3:$BO$79,COLUMN('[3]Data 2009'!AW15),FALSE)+VLOOKUP(A14,'[3]Data 2009'!$A$3:$BO$79,COLUMN('[3]Data 2009'!BK15),FALSE)</f>
        <v>623933</v>
      </c>
      <c r="J14" s="6">
        <f>VLOOKUP(A14,'[3]Data 2009'!$A$3:$BO$79,COLUMN('[3]Data 2009'!F15),FALSE)+VLOOKUP(A14,'[3]Data 2009'!$A$3:$BO$79,COLUMN('[3]Data 2009'!AR15),FALSE)+VLOOKUP(A14,'[3]Data 2009'!$A$3:$BO$79,COLUMN('[3]Data 2009'!AU15),FALSE)</f>
        <v>229407</v>
      </c>
      <c r="K14" s="6">
        <f>VLOOKUP(A14,'[3]Data 2009'!$A$3:$BO$79,COLUMN('[3]Data 2009'!G15),FALSE)+VLOOKUP(A14,'[3]Data 2009'!$A$3:$BO$79,COLUMN('[3]Data 2009'!AO15),FALSE)+VLOOKUP(A14,'[3]Data 2009'!$A$3:$BO$79,COLUMN('[3]Data 2009'!AV15),FALSE)+VLOOKUP(A14,'[3]Data 2009'!$A$3:$BO$79,COLUMN('[3]Data 2009'!BO15),FALSE)+VLOOKUP(A14,'[3]Data 2009'!$A$3:$BO$79,COLUMN('[3]Data 2009'!AP15),FALSE)</f>
        <v>28027</v>
      </c>
      <c r="L14" s="6">
        <f>VLOOKUP(A14,'[3]Data 2009'!$A$3:$BO$79,COLUMN('[3]Data 2009'!L15),FALSE)+VLOOKUP(A14,'[3]Data 2009'!$A$3:$BO$79,COLUMN('[3]Data 2009'!AB15),FALSE)+VLOOKUP(A14,'[3]Data 2009'!$A$3:$BO$79,COLUMN('[3]Data 2009'!AC15),FALSE)+VLOOKUP(A14,'[3]Data 2009'!$A$3:$BO$79,COLUMN('[3]Data 2009'!BM15),FALSE)+VLOOKUP(A14,'[3]Data 2009'!$A$3:$BO$79,COLUMN('[3]Data 2009'!K15),FALSE)</f>
        <v>23220</v>
      </c>
      <c r="M14" s="6">
        <f>VLOOKUP(A14,'[3]Data 2009'!$A$3:$BO$79,COLUMN('[3]Data 2009'!AG15),FALSE)+VLOOKUP(A14,'[3]Data 2009'!$A$3:$BO$79,COLUMN('[3]Data 2009'!AM15),FALSE)+VLOOKUP(A14,'[3]Data 2009'!$A$3:$BO$79,COLUMN('[3]Data 2009'!AN15),FALSE)+VLOOKUP(A14,'[3]Data 2009'!$A$3:$BO$79,COLUMN('[3]Data 2009'!AT15),FALSE)</f>
        <v>155335</v>
      </c>
      <c r="N14" s="6">
        <f>VLOOKUP(A14,'[3]Data 2009'!$A$3:$BO$79,COLUMN('[3]Data 2009'!O15),FALSE)+VLOOKUP(A14,'[3]Data 2009'!$A$3:$BO$79,COLUMN('[3]Data 2009'!AQ15),FALSE)</f>
        <v>1903</v>
      </c>
      <c r="O14" s="6">
        <f>VLOOKUP(A14,'[3]Data 2009'!$A$3:$BR$79,COLUMN('[3]Data 2009'!BR15),FALSE)</f>
        <v>47085</v>
      </c>
      <c r="P14" s="21">
        <f t="shared" si="0"/>
        <v>4569858</v>
      </c>
      <c r="R14" s="6">
        <f t="shared" si="1"/>
        <v>1028.4095563139931</v>
      </c>
      <c r="S14" s="6">
        <f t="shared" si="2"/>
        <v>10060.358361774744</v>
      </c>
      <c r="T14" s="6">
        <f t="shared" si="3"/>
        <v>107.6962457337884</v>
      </c>
      <c r="U14" s="6">
        <f t="shared" si="4"/>
        <v>107.6962457337884</v>
      </c>
      <c r="V14" s="6">
        <f t="shared" si="5"/>
        <v>195.19453924914677</v>
      </c>
      <c r="W14" s="6">
        <f t="shared" si="6"/>
        <v>2129.4641638225257</v>
      </c>
      <c r="X14" s="6">
        <f t="shared" si="7"/>
        <v>782.95904436860064</v>
      </c>
      <c r="Y14" s="6">
        <f t="shared" si="8"/>
        <v>95.655290102389074</v>
      </c>
      <c r="Z14" s="6">
        <f t="shared" si="9"/>
        <v>79.249146757679185</v>
      </c>
      <c r="AA14" s="6">
        <f t="shared" si="10"/>
        <v>530.15358361774747</v>
      </c>
      <c r="AB14" s="6">
        <f t="shared" si="11"/>
        <v>6.4948805460750849</v>
      </c>
      <c r="AC14" s="6">
        <f t="shared" si="12"/>
        <v>160.69965870307166</v>
      </c>
    </row>
    <row r="15" spans="1:30">
      <c r="A15" s="18" t="s">
        <v>77</v>
      </c>
      <c r="B15" s="18">
        <v>1</v>
      </c>
      <c r="C15" s="22">
        <f>VLOOKUP(A15,[3]Enrollment!$B$3:$C$80,2,FALSE)</f>
        <v>102</v>
      </c>
      <c r="D15" s="6">
        <f>SUM(VLOOKUP(A15,'[3]Data 2009'!$A$3:$BO$79,5,FALSE)+VLOOKUP(A15,'[3]Data 2009'!$A$3:$BO$79,13,FALSE)+VLOOKUP(A15,'[3]Data 2009'!$A$3:$BO$79,COLUMN('[3]Data 2009'!$BC$2:$BC$79),FALSE)+VLOOKUP(A15,'[3]Data 2009'!$A$3:$BO$79,COLUMN('[3]Data 2009'!$BD$3),FALSE)+VLOOKUP(A15,'[3]Data 2009'!$A$3:$BO$79,COLUMN('[3]Data 2009'!$BE$3),FALSE)+VLOOKUP(A15,'[3]Data 2009'!$A$3:$BO$79,COLUMN('[3]Data 2009'!$BF$3),FALSE)+VLOOKUP(A15,'[3]Data 2009'!$A$3:$BO$79,COLUMN('[3]Data 2009'!$BN$3),FALSE))</f>
        <v>185936</v>
      </c>
      <c r="E15" s="6">
        <f>(VLOOKUP(A15,'[3]Data 2009'!$A$3:$BO$79,COLUMN('[3]Data 2009'!$D$1),FALSE)+VLOOKUP(A15,'[3]Data 2009'!$A$3:$BO$79,COLUMN('[3]Data 2009'!$I$3),FALSE)+VLOOKUP(A15,'[3]Data 2009'!$A$3:$BO$79,COLUMN('[3]Data 2009'!$T$3),FALSE)+VLOOKUP(A15,'[3]Data 2009'!$A$3:$BO$79,COLUMN('[3]Data 2009'!$AS$3),FALSE)+VLOOKUP(A15,'[3]Data 2009'!$A$3:$BO$79,COLUMN('[3]Data 2009'!$AY$3),FALSE)+VLOOKUP(A15,'[3]Data 2009'!$A$3:$BO$79,COLUMN('[3]Data 2009'!$BB$3),FALSE)+VLOOKUP(A15,'[3]Data 2009'!$A$3:$BO$79,COLUMN('[3]Data 2009'!$BG$3),FALSE))</f>
        <v>1078767</v>
      </c>
      <c r="F15" s="6">
        <f>VLOOKUP(A15,'[3]Data 2009'!$A$3:$BO$79,COLUMN('[3]Data 2009'!H16),FALSE)+VLOOKUP(A15,'[3]Data 2009'!$A$3:$BO$79,COLUMN('[3]Data 2009'!V16),FALSE)+VLOOKUP(A15,'[3]Data 2009'!$A$3:$BO$79,COLUMN('[3]Data 2009'!W16),FALSE)+VLOOKUP(A15,'[3]Data 2009'!$A$3:$BO$79,COLUMN('[3]Data 2009'!X16),FALSE)+VLOOKUP(A15,'[3]Data 2009'!$A$3:$BO$79,COLUMN('[3]Data 2009'!Y16),FALSE)+VLOOKUP(A15,'[3]Data 2009'!$A$3:$BO$79,COLUMN('[3]Data 2009'!AT16),FALSE)+VLOOKUP(A15,'[3]Data 2009'!$A$3:$BO$79,COLUMN('[3]Data 2009'!AX16),FALSE)+VLOOKUP(A15,'[3]Data 2009'!$A$3:$BO$79,COLUMN('[3]Data 2009'!AZ16),FALSE)+VLOOKUP(A15,'[3]Data 2009'!$A$3:$BO$79,COLUMN('[3]Data 2009'!BA16),FALSE)+VLOOKUP(A15,'[3]Data 2009'!$A$3:$BO$79,COLUMN('[3]Data 2009'!BJ16))</f>
        <v>18028</v>
      </c>
      <c r="G15" s="6">
        <f>VLOOKUP(A15,'[3]Data 2009'!$A$3:$BO$79,COLUMN('[3]Data 2009'!U49),FALSE)+VLOOKUP(A15,'[3]Data 2009'!$A$3:$BO$79,COLUMN('[3]Data 2009'!AH49),FALSE)+VLOOKUP(A15,'[3]Data 2009'!$A$3:$BO$79,COLUMN('[3]Data 2009'!AI49),FALSE)+VLOOKUP(A15,'[3]Data 2009'!$A$3:$BO$79,COLUMN('[3]Data 2009'!AJ49),FALSE)+VLOOKUP(A15,'[3]Data 2009'!$A$3:$BO$79,COLUMN('[3]Data 2009'!AK49),FALSE)+VLOOKUP(A15,'[3]Data 2009'!$A$3:$BO$79,COLUMN('[3]Data 2009'!AL49),FALSE)+VLOOKUP(A15,'[3]Data 2009'!$A$3:$BO$79,COLUMN('[3]Data 2009'!BH49),FALSE)+VLOOKUP(A15,'[3]Data 2009'!$A$3:$BO$79,COLUMN('[3]Data 2009'!BI49),FALSE)+VLOOKUP(A15,'[3]Data 2009'!$A$3:$BO$79,COLUMN('[3]Data 2009'!BL49),FALSE)</f>
        <v>31001</v>
      </c>
      <c r="H15" s="6">
        <f>VLOOKUP(A15,'[3]Data 2009'!$A$3:$BO$79,COLUMN('[3]Data 2009'!N49),FALSE)+VLOOKUP(A15,'[3]Data 2009'!$A$3:$BO$79,COLUMN('[3]Data 2009'!P49),FALSE)+VLOOKUP(A15,'[3]Data 2009'!$A$3:$BO$79,COLUMN('[3]Data 2009'!Q49),FALSE)</f>
        <v>22101</v>
      </c>
      <c r="I15" s="6">
        <f>VLOOKUP(A15,'[3]Data 2009'!$A$3:$BO$79,COLUMN('[3]Data 2009'!J16),FALSE)+VLOOKUP(A15,'[3]Data 2009'!$A$3:$BO$79,COLUMN('[3]Data 2009'!R16),FALSE)+VLOOKUP(A15,'[3]Data 2009'!$A$3:$BO$79,COLUMN('[3]Data 2009'!S16),FALSE)+VLOOKUP(A15,'[3]Data 2009'!$A$3:$BO$79,COLUMN('[3]Data 2009'!Z16),FALSE)+VLOOKUP(A15,'[3]Data 2009'!$A$3:$BO$79,COLUMN('[3]Data 2009'!AA16),FALSE)+VLOOKUP(A15,'[3]Data 2009'!$A$3:$BO$79,COLUMN('[3]Data 2009'!AD16),FALSE)+VLOOKUP(A15,'[3]Data 2009'!$A$3:$BO$79,COLUMN('[3]Data 2009'!AE16),FALSE)+VLOOKUP(A15,'[3]Data 2009'!$A$3:$BO$79,COLUMN('[3]Data 2009'!AF16),FALSE)+VLOOKUP(A15,'[3]Data 2009'!$A$3:$BO$79,COLUMN('[3]Data 2009'!AW16),FALSE)+VLOOKUP(A15,'[3]Data 2009'!$A$3:$BO$79,COLUMN('[3]Data 2009'!BK16),FALSE)</f>
        <v>249233</v>
      </c>
      <c r="J15" s="6">
        <f>VLOOKUP(A15,'[3]Data 2009'!$A$3:$BO$79,COLUMN('[3]Data 2009'!F16),FALSE)+VLOOKUP(A15,'[3]Data 2009'!$A$3:$BO$79,COLUMN('[3]Data 2009'!AR16),FALSE)+VLOOKUP(A15,'[3]Data 2009'!$A$3:$BO$79,COLUMN('[3]Data 2009'!AU16),FALSE)</f>
        <v>29548</v>
      </c>
      <c r="K15" s="6">
        <f>VLOOKUP(A15,'[3]Data 2009'!$A$3:$BO$79,COLUMN('[3]Data 2009'!G16),FALSE)+VLOOKUP(A15,'[3]Data 2009'!$A$3:$BO$79,COLUMN('[3]Data 2009'!AO16),FALSE)+VLOOKUP(A15,'[3]Data 2009'!$A$3:$BO$79,COLUMN('[3]Data 2009'!AV16),FALSE)+VLOOKUP(A15,'[3]Data 2009'!$A$3:$BO$79,COLUMN('[3]Data 2009'!BO16),FALSE)+VLOOKUP(A15,'[3]Data 2009'!$A$3:$BO$79,COLUMN('[3]Data 2009'!AP16),FALSE)</f>
        <v>25545</v>
      </c>
      <c r="L15" s="6">
        <f>VLOOKUP(A15,'[3]Data 2009'!$A$3:$BO$79,COLUMN('[3]Data 2009'!L16),FALSE)+VLOOKUP(A15,'[3]Data 2009'!$A$3:$BO$79,COLUMN('[3]Data 2009'!AB16),FALSE)+VLOOKUP(A15,'[3]Data 2009'!$A$3:$BO$79,COLUMN('[3]Data 2009'!AC16),FALSE)+VLOOKUP(A15,'[3]Data 2009'!$A$3:$BO$79,COLUMN('[3]Data 2009'!BM16),FALSE)+VLOOKUP(A15,'[3]Data 2009'!$A$3:$BO$79,COLUMN('[3]Data 2009'!K16),FALSE)</f>
        <v>17483</v>
      </c>
      <c r="M15" s="6">
        <f>VLOOKUP(A15,'[3]Data 2009'!$A$3:$BO$79,COLUMN('[3]Data 2009'!AG16),FALSE)+VLOOKUP(A15,'[3]Data 2009'!$A$3:$BO$79,COLUMN('[3]Data 2009'!AM16),FALSE)+VLOOKUP(A15,'[3]Data 2009'!$A$3:$BO$79,COLUMN('[3]Data 2009'!AN16),FALSE)+VLOOKUP(A15,'[3]Data 2009'!$A$3:$BO$79,COLUMN('[3]Data 2009'!AT16),FALSE)</f>
        <v>88209</v>
      </c>
      <c r="N15" s="6">
        <f>VLOOKUP(A15,'[3]Data 2009'!$A$3:$BO$79,COLUMN('[3]Data 2009'!O16),FALSE)+VLOOKUP(A15,'[3]Data 2009'!$A$3:$BO$79,COLUMN('[3]Data 2009'!AQ16),FALSE)</f>
        <v>7289</v>
      </c>
      <c r="O15" s="6">
        <f>VLOOKUP(A15,'[3]Data 2009'!$A$3:$BR$79,COLUMN('[3]Data 2009'!BR16),FALSE)</f>
        <v>0</v>
      </c>
      <c r="P15" s="21">
        <f t="shared" si="0"/>
        <v>1753140</v>
      </c>
      <c r="R15" s="6">
        <f t="shared" si="1"/>
        <v>1822.9019607843138</v>
      </c>
      <c r="S15" s="6">
        <f t="shared" si="2"/>
        <v>10576.14705882353</v>
      </c>
      <c r="T15" s="6">
        <f t="shared" si="3"/>
        <v>303.93137254901961</v>
      </c>
      <c r="U15" s="6">
        <f t="shared" si="4"/>
        <v>303.93137254901961</v>
      </c>
      <c r="V15" s="6">
        <f t="shared" si="5"/>
        <v>216.6764705882353</v>
      </c>
      <c r="W15" s="6">
        <f t="shared" si="6"/>
        <v>2443.4607843137255</v>
      </c>
      <c r="X15" s="6">
        <f t="shared" si="7"/>
        <v>289.68627450980392</v>
      </c>
      <c r="Y15" s="6">
        <f t="shared" si="8"/>
        <v>250.44117647058823</v>
      </c>
      <c r="Z15" s="6">
        <f t="shared" si="9"/>
        <v>171.40196078431373</v>
      </c>
      <c r="AA15" s="6">
        <f t="shared" si="10"/>
        <v>864.79411764705878</v>
      </c>
      <c r="AB15" s="6">
        <f t="shared" si="11"/>
        <v>71.460784313725483</v>
      </c>
      <c r="AC15" s="6">
        <f t="shared" si="12"/>
        <v>0</v>
      </c>
    </row>
    <row r="16" spans="1:30">
      <c r="A16" s="24" t="s">
        <v>78</v>
      </c>
      <c r="B16" s="18">
        <v>1</v>
      </c>
      <c r="C16" s="22">
        <f>VLOOKUP(A16,[3]Enrollment!$B$3:$C$80,2,FALSE)</f>
        <v>102</v>
      </c>
      <c r="D16" s="6">
        <f>SUM(VLOOKUP(A16,'[3]Data 2009'!$A$3:$BO$79,5,FALSE)+VLOOKUP(A16,'[3]Data 2009'!$A$3:$BO$79,13,FALSE)+VLOOKUP(A16,'[3]Data 2009'!$A$3:$BO$79,COLUMN('[3]Data 2009'!$BC$2:$BC$79),FALSE)+VLOOKUP(A16,'[3]Data 2009'!$A$3:$BO$79,COLUMN('[3]Data 2009'!$BD$3),FALSE)+VLOOKUP(A16,'[3]Data 2009'!$A$3:$BO$79,COLUMN('[3]Data 2009'!$BE$3),FALSE)+VLOOKUP(A16,'[3]Data 2009'!$A$3:$BO$79,COLUMN('[3]Data 2009'!$BF$3),FALSE)+VLOOKUP(A16,'[3]Data 2009'!$A$3:$BO$79,COLUMN('[3]Data 2009'!$BN$3),FALSE))</f>
        <v>202850</v>
      </c>
      <c r="E16" s="6">
        <f>(VLOOKUP(A16,'[3]Data 2009'!$A$3:$BO$79,COLUMN('[3]Data 2009'!$D$1),FALSE)+VLOOKUP(A16,'[3]Data 2009'!$A$3:$BO$79,COLUMN('[3]Data 2009'!$I$3),FALSE)+VLOOKUP(A16,'[3]Data 2009'!$A$3:$BO$79,COLUMN('[3]Data 2009'!$T$3),FALSE)+VLOOKUP(A16,'[3]Data 2009'!$A$3:$BO$79,COLUMN('[3]Data 2009'!$AS$3),FALSE)+VLOOKUP(A16,'[3]Data 2009'!$A$3:$BO$79,COLUMN('[3]Data 2009'!$AY$3),FALSE)+VLOOKUP(A16,'[3]Data 2009'!$A$3:$BO$79,COLUMN('[3]Data 2009'!$BB$3),FALSE)+VLOOKUP(A16,'[3]Data 2009'!$A$3:$BO$79,COLUMN('[3]Data 2009'!$BG$3),FALSE))</f>
        <v>1029175</v>
      </c>
      <c r="F16" s="6">
        <f>VLOOKUP(A16,'[3]Data 2009'!$A$3:$BO$79,COLUMN('[3]Data 2009'!H17),FALSE)+VLOOKUP(A16,'[3]Data 2009'!$A$3:$BO$79,COLUMN('[3]Data 2009'!V17),FALSE)+VLOOKUP(A16,'[3]Data 2009'!$A$3:$BO$79,COLUMN('[3]Data 2009'!W17),FALSE)+VLOOKUP(A16,'[3]Data 2009'!$A$3:$BO$79,COLUMN('[3]Data 2009'!X17),FALSE)+VLOOKUP(A16,'[3]Data 2009'!$A$3:$BO$79,COLUMN('[3]Data 2009'!Y17),FALSE)+VLOOKUP(A16,'[3]Data 2009'!$A$3:$BO$79,COLUMN('[3]Data 2009'!AT17),FALSE)+VLOOKUP(A16,'[3]Data 2009'!$A$3:$BO$79,COLUMN('[3]Data 2009'!AX17),FALSE)+VLOOKUP(A16,'[3]Data 2009'!$A$3:$BO$79,COLUMN('[3]Data 2009'!AZ17),FALSE)+VLOOKUP(A16,'[3]Data 2009'!$A$3:$BO$79,COLUMN('[3]Data 2009'!BA17),FALSE)+VLOOKUP(A16,'[3]Data 2009'!$A$3:$BO$79,COLUMN('[3]Data 2009'!BJ17))</f>
        <v>99029</v>
      </c>
      <c r="G16" s="6">
        <f>VLOOKUP(A16,'[3]Data 2009'!$A$3:$BO$79,COLUMN('[3]Data 2009'!U50),FALSE)+VLOOKUP(A16,'[3]Data 2009'!$A$3:$BO$79,COLUMN('[3]Data 2009'!AH50),FALSE)+VLOOKUP(A16,'[3]Data 2009'!$A$3:$BO$79,COLUMN('[3]Data 2009'!AI50),FALSE)+VLOOKUP(A16,'[3]Data 2009'!$A$3:$BO$79,COLUMN('[3]Data 2009'!AJ50),FALSE)+VLOOKUP(A16,'[3]Data 2009'!$A$3:$BO$79,COLUMN('[3]Data 2009'!AK50),FALSE)+VLOOKUP(A16,'[3]Data 2009'!$A$3:$BO$79,COLUMN('[3]Data 2009'!AL50),FALSE)+VLOOKUP(A16,'[3]Data 2009'!$A$3:$BO$79,COLUMN('[3]Data 2009'!BH50),FALSE)+VLOOKUP(A16,'[3]Data 2009'!$A$3:$BO$79,COLUMN('[3]Data 2009'!BI50),FALSE)+VLOOKUP(A16,'[3]Data 2009'!$A$3:$BO$79,COLUMN('[3]Data 2009'!BL50),FALSE)</f>
        <v>17541</v>
      </c>
      <c r="H16" s="6">
        <f>VLOOKUP(A16,'[3]Data 2009'!$A$3:$BO$79,COLUMN('[3]Data 2009'!N50),FALSE)+VLOOKUP(A16,'[3]Data 2009'!$A$3:$BO$79,COLUMN('[3]Data 2009'!P50),FALSE)+VLOOKUP(A16,'[3]Data 2009'!$A$3:$BO$79,COLUMN('[3]Data 2009'!Q50),FALSE)</f>
        <v>1726</v>
      </c>
      <c r="I16" s="6">
        <f>VLOOKUP(A16,'[3]Data 2009'!$A$3:$BO$79,COLUMN('[3]Data 2009'!J17),FALSE)+VLOOKUP(A16,'[3]Data 2009'!$A$3:$BO$79,COLUMN('[3]Data 2009'!R17),FALSE)+VLOOKUP(A16,'[3]Data 2009'!$A$3:$BO$79,COLUMN('[3]Data 2009'!S17),FALSE)+VLOOKUP(A16,'[3]Data 2009'!$A$3:$BO$79,COLUMN('[3]Data 2009'!Z17),FALSE)+VLOOKUP(A16,'[3]Data 2009'!$A$3:$BO$79,COLUMN('[3]Data 2009'!AA17),FALSE)+VLOOKUP(A16,'[3]Data 2009'!$A$3:$BO$79,COLUMN('[3]Data 2009'!AD17),FALSE)+VLOOKUP(A16,'[3]Data 2009'!$A$3:$BO$79,COLUMN('[3]Data 2009'!AE17),FALSE)+VLOOKUP(A16,'[3]Data 2009'!$A$3:$BO$79,COLUMN('[3]Data 2009'!AF17),FALSE)+VLOOKUP(A16,'[3]Data 2009'!$A$3:$BO$79,COLUMN('[3]Data 2009'!AW17),FALSE)+VLOOKUP(A16,'[3]Data 2009'!$A$3:$BO$79,COLUMN('[3]Data 2009'!BK17),FALSE)</f>
        <v>186738</v>
      </c>
      <c r="J16" s="6">
        <f>VLOOKUP(A16,'[3]Data 2009'!$A$3:$BO$79,COLUMN('[3]Data 2009'!F17),FALSE)+VLOOKUP(A16,'[3]Data 2009'!$A$3:$BO$79,COLUMN('[3]Data 2009'!AR17),FALSE)+VLOOKUP(A16,'[3]Data 2009'!$A$3:$BO$79,COLUMN('[3]Data 2009'!AU17),FALSE)</f>
        <v>16410</v>
      </c>
      <c r="K16" s="6">
        <f>VLOOKUP(A16,'[3]Data 2009'!$A$3:$BO$79,COLUMN('[3]Data 2009'!G17),FALSE)+VLOOKUP(A16,'[3]Data 2009'!$A$3:$BO$79,COLUMN('[3]Data 2009'!AO17),FALSE)+VLOOKUP(A16,'[3]Data 2009'!$A$3:$BO$79,COLUMN('[3]Data 2009'!AV17),FALSE)+VLOOKUP(A16,'[3]Data 2009'!$A$3:$BO$79,COLUMN('[3]Data 2009'!BO17),FALSE)+VLOOKUP(A16,'[3]Data 2009'!$A$3:$BO$79,COLUMN('[3]Data 2009'!AP17),FALSE)</f>
        <v>7230</v>
      </c>
      <c r="L16" s="6">
        <f>VLOOKUP(A16,'[3]Data 2009'!$A$3:$BO$79,COLUMN('[3]Data 2009'!L17),FALSE)+VLOOKUP(A16,'[3]Data 2009'!$A$3:$BO$79,COLUMN('[3]Data 2009'!AB17),FALSE)+VLOOKUP(A16,'[3]Data 2009'!$A$3:$BO$79,COLUMN('[3]Data 2009'!AC17),FALSE)+VLOOKUP(A16,'[3]Data 2009'!$A$3:$BO$79,COLUMN('[3]Data 2009'!BM17),FALSE)+VLOOKUP(A16,'[3]Data 2009'!$A$3:$BO$79,COLUMN('[3]Data 2009'!K17),FALSE)</f>
        <v>22608</v>
      </c>
      <c r="M16" s="6">
        <f>VLOOKUP(A16,'[3]Data 2009'!$A$3:$BO$79,COLUMN('[3]Data 2009'!AG17),FALSE)+VLOOKUP(A16,'[3]Data 2009'!$A$3:$BO$79,COLUMN('[3]Data 2009'!AM17),FALSE)+VLOOKUP(A16,'[3]Data 2009'!$A$3:$BO$79,COLUMN('[3]Data 2009'!AN17),FALSE)+VLOOKUP(A16,'[3]Data 2009'!$A$3:$BO$79,COLUMN('[3]Data 2009'!AT17),FALSE)</f>
        <v>30697</v>
      </c>
      <c r="N16" s="6">
        <f>VLOOKUP(A16,'[3]Data 2009'!$A$3:$BO$79,COLUMN('[3]Data 2009'!O17),FALSE)+VLOOKUP(A16,'[3]Data 2009'!$A$3:$BO$79,COLUMN('[3]Data 2009'!AQ17),FALSE)</f>
        <v>63981</v>
      </c>
      <c r="O16" s="6">
        <f>VLOOKUP(A16,'[3]Data 2009'!$A$3:$BR$79,COLUMN('[3]Data 2009'!BR17),FALSE)</f>
        <v>4704</v>
      </c>
      <c r="P16" s="21">
        <f t="shared" si="0"/>
        <v>1682689</v>
      </c>
      <c r="R16" s="6">
        <f t="shared" si="1"/>
        <v>1988.7254901960785</v>
      </c>
      <c r="S16" s="6">
        <f t="shared" si="2"/>
        <v>10089.950980392157</v>
      </c>
      <c r="T16" s="6">
        <f t="shared" si="3"/>
        <v>171.97058823529412</v>
      </c>
      <c r="U16" s="6">
        <f t="shared" si="4"/>
        <v>171.97058823529412</v>
      </c>
      <c r="V16" s="6">
        <f t="shared" si="5"/>
        <v>16.921568627450981</v>
      </c>
      <c r="W16" s="6">
        <f t="shared" si="6"/>
        <v>1830.7647058823529</v>
      </c>
      <c r="X16" s="6">
        <f t="shared" si="7"/>
        <v>160.88235294117646</v>
      </c>
      <c r="Y16" s="6">
        <f t="shared" si="8"/>
        <v>70.882352941176464</v>
      </c>
      <c r="Z16" s="6">
        <f t="shared" si="9"/>
        <v>221.64705882352942</v>
      </c>
      <c r="AA16" s="6">
        <f t="shared" si="10"/>
        <v>300.95098039215685</v>
      </c>
      <c r="AB16" s="6">
        <f t="shared" si="11"/>
        <v>627.26470588235293</v>
      </c>
      <c r="AC16" s="6">
        <f t="shared" si="12"/>
        <v>46.117647058823529</v>
      </c>
    </row>
    <row r="17" spans="1:29">
      <c r="A17" s="18" t="s">
        <v>79</v>
      </c>
      <c r="B17" s="18">
        <v>5</v>
      </c>
      <c r="C17" s="22">
        <f>VLOOKUP(A17,[3]Enrollment!$B$3:$C$80,2,FALSE)</f>
        <v>374</v>
      </c>
      <c r="D17" s="6">
        <f>SUM(VLOOKUP(A17,'[3]Data 2009'!$A$3:$BO$79,5,FALSE)+VLOOKUP(A17,'[3]Data 2009'!$A$3:$BO$79,13,FALSE)+VLOOKUP(A17,'[3]Data 2009'!$A$3:$BO$79,COLUMN('[3]Data 2009'!$BC$2:$BC$79),FALSE)+VLOOKUP(A17,'[3]Data 2009'!$A$3:$BO$79,COLUMN('[3]Data 2009'!$BD$3),FALSE)+VLOOKUP(A17,'[3]Data 2009'!$A$3:$BO$79,COLUMN('[3]Data 2009'!$BE$3),FALSE)+VLOOKUP(A17,'[3]Data 2009'!$A$3:$BO$79,COLUMN('[3]Data 2009'!$BF$3),FALSE)+VLOOKUP(A17,'[3]Data 2009'!$A$3:$BO$79,COLUMN('[3]Data 2009'!$BN$3),FALSE))</f>
        <v>459734</v>
      </c>
      <c r="E17" s="6">
        <f>(VLOOKUP(A17,'[3]Data 2009'!$A$3:$BO$79,COLUMN('[3]Data 2009'!$D$1),FALSE)+VLOOKUP(A17,'[3]Data 2009'!$A$3:$BO$79,COLUMN('[3]Data 2009'!$I$3),FALSE)+VLOOKUP(A17,'[3]Data 2009'!$A$3:$BO$79,COLUMN('[3]Data 2009'!$T$3),FALSE)+VLOOKUP(A17,'[3]Data 2009'!$A$3:$BO$79,COLUMN('[3]Data 2009'!$AS$3),FALSE)+VLOOKUP(A17,'[3]Data 2009'!$A$3:$BO$79,COLUMN('[3]Data 2009'!$AY$3),FALSE)+VLOOKUP(A17,'[3]Data 2009'!$A$3:$BO$79,COLUMN('[3]Data 2009'!$BB$3),FALSE)+VLOOKUP(A17,'[3]Data 2009'!$A$3:$BO$79,COLUMN('[3]Data 2009'!$BG$3),FALSE))</f>
        <v>3248927</v>
      </c>
      <c r="F17" s="6">
        <f>VLOOKUP(A17,'[3]Data 2009'!$A$3:$BO$79,COLUMN('[3]Data 2009'!H18),FALSE)+VLOOKUP(A17,'[3]Data 2009'!$A$3:$BO$79,COLUMN('[3]Data 2009'!V18),FALSE)+VLOOKUP(A17,'[3]Data 2009'!$A$3:$BO$79,COLUMN('[3]Data 2009'!W18),FALSE)+VLOOKUP(A17,'[3]Data 2009'!$A$3:$BO$79,COLUMN('[3]Data 2009'!X18),FALSE)+VLOOKUP(A17,'[3]Data 2009'!$A$3:$BO$79,COLUMN('[3]Data 2009'!Y18),FALSE)+VLOOKUP(A17,'[3]Data 2009'!$A$3:$BO$79,COLUMN('[3]Data 2009'!AT18),FALSE)+VLOOKUP(A17,'[3]Data 2009'!$A$3:$BO$79,COLUMN('[3]Data 2009'!AX18),FALSE)+VLOOKUP(A17,'[3]Data 2009'!$A$3:$BO$79,COLUMN('[3]Data 2009'!AZ18),FALSE)+VLOOKUP(A17,'[3]Data 2009'!$A$3:$BO$79,COLUMN('[3]Data 2009'!BA18),FALSE)+VLOOKUP(A17,'[3]Data 2009'!$A$3:$BO$79,COLUMN('[3]Data 2009'!BJ18))</f>
        <v>67089</v>
      </c>
      <c r="G17" s="6">
        <f>VLOOKUP(A17,'[3]Data 2009'!$A$3:$BO$79,COLUMN('[3]Data 2009'!U51),FALSE)+VLOOKUP(A17,'[3]Data 2009'!$A$3:$BO$79,COLUMN('[3]Data 2009'!AH51),FALSE)+VLOOKUP(A17,'[3]Data 2009'!$A$3:$BO$79,COLUMN('[3]Data 2009'!AI51),FALSE)+VLOOKUP(A17,'[3]Data 2009'!$A$3:$BO$79,COLUMN('[3]Data 2009'!AJ51),FALSE)+VLOOKUP(A17,'[3]Data 2009'!$A$3:$BO$79,COLUMN('[3]Data 2009'!AK51),FALSE)+VLOOKUP(A17,'[3]Data 2009'!$A$3:$BO$79,COLUMN('[3]Data 2009'!AL51),FALSE)+VLOOKUP(A17,'[3]Data 2009'!$A$3:$BO$79,COLUMN('[3]Data 2009'!BH51),FALSE)+VLOOKUP(A17,'[3]Data 2009'!$A$3:$BO$79,COLUMN('[3]Data 2009'!BI51),FALSE)+VLOOKUP(A17,'[3]Data 2009'!$A$3:$BO$79,COLUMN('[3]Data 2009'!BL51),FALSE)</f>
        <v>471180</v>
      </c>
      <c r="H17" s="6">
        <f>VLOOKUP(A17,'[3]Data 2009'!$A$3:$BO$79,COLUMN('[3]Data 2009'!N51),FALSE)+VLOOKUP(A17,'[3]Data 2009'!$A$3:$BO$79,COLUMN('[3]Data 2009'!P51),FALSE)+VLOOKUP(A17,'[3]Data 2009'!$A$3:$BO$79,COLUMN('[3]Data 2009'!Q51),FALSE)</f>
        <v>22316</v>
      </c>
      <c r="I17" s="6">
        <f>VLOOKUP(A17,'[3]Data 2009'!$A$3:$BO$79,COLUMN('[3]Data 2009'!J18),FALSE)+VLOOKUP(A17,'[3]Data 2009'!$A$3:$BO$79,COLUMN('[3]Data 2009'!R18),FALSE)+VLOOKUP(A17,'[3]Data 2009'!$A$3:$BO$79,COLUMN('[3]Data 2009'!S18),FALSE)+VLOOKUP(A17,'[3]Data 2009'!$A$3:$BO$79,COLUMN('[3]Data 2009'!Z18),FALSE)+VLOOKUP(A17,'[3]Data 2009'!$A$3:$BO$79,COLUMN('[3]Data 2009'!AA18),FALSE)+VLOOKUP(A17,'[3]Data 2009'!$A$3:$BO$79,COLUMN('[3]Data 2009'!AD18),FALSE)+VLOOKUP(A17,'[3]Data 2009'!$A$3:$BO$79,COLUMN('[3]Data 2009'!AE18),FALSE)+VLOOKUP(A17,'[3]Data 2009'!$A$3:$BO$79,COLUMN('[3]Data 2009'!AF18),FALSE)+VLOOKUP(A17,'[3]Data 2009'!$A$3:$BO$79,COLUMN('[3]Data 2009'!AW18),FALSE)+VLOOKUP(A17,'[3]Data 2009'!$A$3:$BO$79,COLUMN('[3]Data 2009'!BK18),FALSE)</f>
        <v>848523</v>
      </c>
      <c r="J17" s="6">
        <f>VLOOKUP(A17,'[3]Data 2009'!$A$3:$BO$79,COLUMN('[3]Data 2009'!F18),FALSE)+VLOOKUP(A17,'[3]Data 2009'!$A$3:$BO$79,COLUMN('[3]Data 2009'!AR18),FALSE)+VLOOKUP(A17,'[3]Data 2009'!$A$3:$BO$79,COLUMN('[3]Data 2009'!AU18),FALSE)</f>
        <v>10581</v>
      </c>
      <c r="K17" s="6">
        <f>VLOOKUP(A17,'[3]Data 2009'!$A$3:$BO$79,COLUMN('[3]Data 2009'!G18),FALSE)+VLOOKUP(A17,'[3]Data 2009'!$A$3:$BO$79,COLUMN('[3]Data 2009'!AO18),FALSE)+VLOOKUP(A17,'[3]Data 2009'!$A$3:$BO$79,COLUMN('[3]Data 2009'!AV18),FALSE)+VLOOKUP(A17,'[3]Data 2009'!$A$3:$BO$79,COLUMN('[3]Data 2009'!BO18),FALSE)+VLOOKUP(A17,'[3]Data 2009'!$A$3:$BO$79,COLUMN('[3]Data 2009'!AP18),FALSE)</f>
        <v>0</v>
      </c>
      <c r="L17" s="6">
        <f>VLOOKUP(A17,'[3]Data 2009'!$A$3:$BO$79,COLUMN('[3]Data 2009'!L18),FALSE)+VLOOKUP(A17,'[3]Data 2009'!$A$3:$BO$79,COLUMN('[3]Data 2009'!AB18),FALSE)+VLOOKUP(A17,'[3]Data 2009'!$A$3:$BO$79,COLUMN('[3]Data 2009'!AC18),FALSE)+VLOOKUP(A17,'[3]Data 2009'!$A$3:$BO$79,COLUMN('[3]Data 2009'!BM18),FALSE)+VLOOKUP(A17,'[3]Data 2009'!$A$3:$BO$79,COLUMN('[3]Data 2009'!K18),FALSE)</f>
        <v>79737</v>
      </c>
      <c r="M17" s="6">
        <f>VLOOKUP(A17,'[3]Data 2009'!$A$3:$BO$79,COLUMN('[3]Data 2009'!AG18),FALSE)+VLOOKUP(A17,'[3]Data 2009'!$A$3:$BO$79,COLUMN('[3]Data 2009'!AM18),FALSE)+VLOOKUP(A17,'[3]Data 2009'!$A$3:$BO$79,COLUMN('[3]Data 2009'!AN18),FALSE)+VLOOKUP(A17,'[3]Data 2009'!$A$3:$BO$79,COLUMN('[3]Data 2009'!AT18),FALSE)</f>
        <v>69933</v>
      </c>
      <c r="N17" s="6">
        <f>VLOOKUP(A17,'[3]Data 2009'!$A$3:$BO$79,COLUMN('[3]Data 2009'!O18),FALSE)+VLOOKUP(A17,'[3]Data 2009'!$A$3:$BO$79,COLUMN('[3]Data 2009'!AQ18),FALSE)</f>
        <v>60496</v>
      </c>
      <c r="O17" s="6">
        <f>VLOOKUP(A17,'[3]Data 2009'!$A$3:$BR$79,COLUMN('[3]Data 2009'!BR18),FALSE)</f>
        <v>50586</v>
      </c>
      <c r="P17" s="21">
        <f t="shared" si="0"/>
        <v>5389102</v>
      </c>
      <c r="R17" s="6">
        <f t="shared" si="1"/>
        <v>1229.2352941176471</v>
      </c>
      <c r="S17" s="6">
        <f t="shared" si="2"/>
        <v>8686.9705882352937</v>
      </c>
      <c r="T17" s="6">
        <f t="shared" si="3"/>
        <v>1259.8395721925133</v>
      </c>
      <c r="U17" s="6">
        <f t="shared" si="4"/>
        <v>1259.8395721925133</v>
      </c>
      <c r="V17" s="6">
        <f t="shared" si="5"/>
        <v>59.668449197860966</v>
      </c>
      <c r="W17" s="6">
        <f t="shared" si="6"/>
        <v>2268.7780748663104</v>
      </c>
      <c r="X17" s="6">
        <f t="shared" si="7"/>
        <v>28.291443850267381</v>
      </c>
      <c r="Y17" s="6">
        <f t="shared" si="8"/>
        <v>0</v>
      </c>
      <c r="Z17" s="6">
        <f t="shared" si="9"/>
        <v>213.20053475935828</v>
      </c>
      <c r="AA17" s="6">
        <f t="shared" si="10"/>
        <v>186.98663101604279</v>
      </c>
      <c r="AB17" s="6">
        <f t="shared" si="11"/>
        <v>161.75401069518716</v>
      </c>
      <c r="AC17" s="6">
        <f t="shared" si="12"/>
        <v>135.2566844919786</v>
      </c>
    </row>
    <row r="18" spans="1:29">
      <c r="A18" s="18" t="s">
        <v>80</v>
      </c>
      <c r="B18" s="18">
        <v>9</v>
      </c>
      <c r="C18" s="22">
        <f>VLOOKUP(A18,[3]Enrollment!$B$3:$C$80,2,FALSE)</f>
        <v>638</v>
      </c>
      <c r="D18" s="6">
        <f>SUM(VLOOKUP(A18,'[3]Data 2009'!$A$3:$BO$79,5,FALSE)+VLOOKUP(A18,'[3]Data 2009'!$A$3:$BO$79,13,FALSE)+VLOOKUP(A18,'[3]Data 2009'!$A$3:$BO$79,COLUMN('[3]Data 2009'!$BC$2:$BC$79),FALSE)+VLOOKUP(A18,'[3]Data 2009'!$A$3:$BO$79,COLUMN('[3]Data 2009'!$BD$3),FALSE)+VLOOKUP(A18,'[3]Data 2009'!$A$3:$BO$79,COLUMN('[3]Data 2009'!$BE$3),FALSE)+VLOOKUP(A18,'[3]Data 2009'!$A$3:$BO$79,COLUMN('[3]Data 2009'!$BF$3),FALSE)+VLOOKUP(A18,'[3]Data 2009'!$A$3:$BO$79,COLUMN('[3]Data 2009'!$BN$3),FALSE))</f>
        <v>391924</v>
      </c>
      <c r="E18" s="6">
        <f>(VLOOKUP(A18,'[3]Data 2009'!$A$3:$BO$79,COLUMN('[3]Data 2009'!$D$1),FALSE)+VLOOKUP(A18,'[3]Data 2009'!$A$3:$BO$79,COLUMN('[3]Data 2009'!$I$3),FALSE)+VLOOKUP(A18,'[3]Data 2009'!$A$3:$BO$79,COLUMN('[3]Data 2009'!$T$3),FALSE)+VLOOKUP(A18,'[3]Data 2009'!$A$3:$BO$79,COLUMN('[3]Data 2009'!$AS$3),FALSE)+VLOOKUP(A18,'[3]Data 2009'!$A$3:$BO$79,COLUMN('[3]Data 2009'!$AY$3),FALSE)+VLOOKUP(A18,'[3]Data 2009'!$A$3:$BO$79,COLUMN('[3]Data 2009'!$BB$3),FALSE)+VLOOKUP(A18,'[3]Data 2009'!$A$3:$BO$79,COLUMN('[3]Data 2009'!$BG$3),FALSE))</f>
        <v>6961318</v>
      </c>
      <c r="F18" s="6">
        <f>VLOOKUP(A18,'[3]Data 2009'!$A$3:$BO$79,COLUMN('[3]Data 2009'!H19),FALSE)+VLOOKUP(A18,'[3]Data 2009'!$A$3:$BO$79,COLUMN('[3]Data 2009'!V19),FALSE)+VLOOKUP(A18,'[3]Data 2009'!$A$3:$BO$79,COLUMN('[3]Data 2009'!W19),FALSE)+VLOOKUP(A18,'[3]Data 2009'!$A$3:$BO$79,COLUMN('[3]Data 2009'!X19),FALSE)+VLOOKUP(A18,'[3]Data 2009'!$A$3:$BO$79,COLUMN('[3]Data 2009'!Y19),FALSE)+VLOOKUP(A18,'[3]Data 2009'!$A$3:$BO$79,COLUMN('[3]Data 2009'!AT19),FALSE)+VLOOKUP(A18,'[3]Data 2009'!$A$3:$BO$79,COLUMN('[3]Data 2009'!AX19),FALSE)+VLOOKUP(A18,'[3]Data 2009'!$A$3:$BO$79,COLUMN('[3]Data 2009'!AZ19),FALSE)+VLOOKUP(A18,'[3]Data 2009'!$A$3:$BO$79,COLUMN('[3]Data 2009'!BA19),FALSE)+VLOOKUP(A18,'[3]Data 2009'!$A$3:$BO$79,COLUMN('[3]Data 2009'!BJ19))</f>
        <v>616153</v>
      </c>
      <c r="G18" s="6">
        <f>VLOOKUP(A18,'[3]Data 2009'!$A$3:$BO$79,COLUMN('[3]Data 2009'!U52),FALSE)+VLOOKUP(A18,'[3]Data 2009'!$A$3:$BO$79,COLUMN('[3]Data 2009'!AH52),FALSE)+VLOOKUP(A18,'[3]Data 2009'!$A$3:$BO$79,COLUMN('[3]Data 2009'!AI52),FALSE)+VLOOKUP(A18,'[3]Data 2009'!$A$3:$BO$79,COLUMN('[3]Data 2009'!AJ52),FALSE)+VLOOKUP(A18,'[3]Data 2009'!$A$3:$BO$79,COLUMN('[3]Data 2009'!AK52),FALSE)+VLOOKUP(A18,'[3]Data 2009'!$A$3:$BO$79,COLUMN('[3]Data 2009'!AL52),FALSE)+VLOOKUP(A18,'[3]Data 2009'!$A$3:$BO$79,COLUMN('[3]Data 2009'!BH52),FALSE)+VLOOKUP(A18,'[3]Data 2009'!$A$3:$BO$79,COLUMN('[3]Data 2009'!BI52),FALSE)+VLOOKUP(A18,'[3]Data 2009'!$A$3:$BO$79,COLUMN('[3]Data 2009'!BL52),FALSE)</f>
        <v>0</v>
      </c>
      <c r="H18" s="6">
        <f>VLOOKUP(A18,'[3]Data 2009'!$A$3:$BO$79,COLUMN('[3]Data 2009'!N52),FALSE)+VLOOKUP(A18,'[3]Data 2009'!$A$3:$BO$79,COLUMN('[3]Data 2009'!P52),FALSE)+VLOOKUP(A18,'[3]Data 2009'!$A$3:$BO$79,COLUMN('[3]Data 2009'!Q52),FALSE)</f>
        <v>56314</v>
      </c>
      <c r="I18" s="6">
        <f>VLOOKUP(A18,'[3]Data 2009'!$A$3:$BO$79,COLUMN('[3]Data 2009'!J19),FALSE)+VLOOKUP(A18,'[3]Data 2009'!$A$3:$BO$79,COLUMN('[3]Data 2009'!R19),FALSE)+VLOOKUP(A18,'[3]Data 2009'!$A$3:$BO$79,COLUMN('[3]Data 2009'!S19),FALSE)+VLOOKUP(A18,'[3]Data 2009'!$A$3:$BO$79,COLUMN('[3]Data 2009'!Z19),FALSE)+VLOOKUP(A18,'[3]Data 2009'!$A$3:$BO$79,COLUMN('[3]Data 2009'!AA19),FALSE)+VLOOKUP(A18,'[3]Data 2009'!$A$3:$BO$79,COLUMN('[3]Data 2009'!AD19),FALSE)+VLOOKUP(A18,'[3]Data 2009'!$A$3:$BO$79,COLUMN('[3]Data 2009'!AE19),FALSE)+VLOOKUP(A18,'[3]Data 2009'!$A$3:$BO$79,COLUMN('[3]Data 2009'!AF19),FALSE)+VLOOKUP(A18,'[3]Data 2009'!$A$3:$BO$79,COLUMN('[3]Data 2009'!AW19),FALSE)+VLOOKUP(A18,'[3]Data 2009'!$A$3:$BO$79,COLUMN('[3]Data 2009'!BK19),FALSE)</f>
        <v>954386</v>
      </c>
      <c r="J18" s="6">
        <f>VLOOKUP(A18,'[3]Data 2009'!$A$3:$BO$79,COLUMN('[3]Data 2009'!F19),FALSE)+VLOOKUP(A18,'[3]Data 2009'!$A$3:$BO$79,COLUMN('[3]Data 2009'!AR19),FALSE)+VLOOKUP(A18,'[3]Data 2009'!$A$3:$BO$79,COLUMN('[3]Data 2009'!AU19),FALSE)</f>
        <v>153821</v>
      </c>
      <c r="K18" s="6">
        <f>VLOOKUP(A18,'[3]Data 2009'!$A$3:$BO$79,COLUMN('[3]Data 2009'!G19),FALSE)+VLOOKUP(A18,'[3]Data 2009'!$A$3:$BO$79,COLUMN('[3]Data 2009'!AO19),FALSE)+VLOOKUP(A18,'[3]Data 2009'!$A$3:$BO$79,COLUMN('[3]Data 2009'!AV19),FALSE)+VLOOKUP(A18,'[3]Data 2009'!$A$3:$BO$79,COLUMN('[3]Data 2009'!BO19),FALSE)+VLOOKUP(A18,'[3]Data 2009'!$A$3:$BO$79,COLUMN('[3]Data 2009'!AP19),FALSE)</f>
        <v>73109</v>
      </c>
      <c r="L18" s="6">
        <f>VLOOKUP(A18,'[3]Data 2009'!$A$3:$BO$79,COLUMN('[3]Data 2009'!L19),FALSE)+VLOOKUP(A18,'[3]Data 2009'!$A$3:$BO$79,COLUMN('[3]Data 2009'!AB19),FALSE)+VLOOKUP(A18,'[3]Data 2009'!$A$3:$BO$79,COLUMN('[3]Data 2009'!AC19),FALSE)+VLOOKUP(A18,'[3]Data 2009'!$A$3:$BO$79,COLUMN('[3]Data 2009'!BM19),FALSE)+VLOOKUP(A18,'[3]Data 2009'!$A$3:$BO$79,COLUMN('[3]Data 2009'!K19),FALSE)</f>
        <v>94859</v>
      </c>
      <c r="M18" s="6">
        <f>VLOOKUP(A18,'[3]Data 2009'!$A$3:$BO$79,COLUMN('[3]Data 2009'!AG19),FALSE)+VLOOKUP(A18,'[3]Data 2009'!$A$3:$BO$79,COLUMN('[3]Data 2009'!AM19),FALSE)+VLOOKUP(A18,'[3]Data 2009'!$A$3:$BO$79,COLUMN('[3]Data 2009'!AN19),FALSE)+VLOOKUP(A18,'[3]Data 2009'!$A$3:$BO$79,COLUMN('[3]Data 2009'!AT19),FALSE)</f>
        <v>0</v>
      </c>
      <c r="N18" s="6">
        <f>VLOOKUP(A18,'[3]Data 2009'!$A$3:$BO$79,COLUMN('[3]Data 2009'!O19),FALSE)+VLOOKUP(A18,'[3]Data 2009'!$A$3:$BO$79,COLUMN('[3]Data 2009'!AQ19),FALSE)</f>
        <v>5893</v>
      </c>
      <c r="O18" s="6">
        <f>VLOOKUP(A18,'[3]Data 2009'!$A$3:$BR$79,COLUMN('[3]Data 2009'!BR19),FALSE)</f>
        <v>695354</v>
      </c>
      <c r="P18" s="21">
        <f t="shared" si="0"/>
        <v>10003131</v>
      </c>
      <c r="R18" s="6">
        <f t="shared" si="1"/>
        <v>614.30094043887152</v>
      </c>
      <c r="S18" s="6">
        <f t="shared" si="2"/>
        <v>10911.156739811911</v>
      </c>
      <c r="T18" s="6">
        <f t="shared" si="3"/>
        <v>0</v>
      </c>
      <c r="U18" s="6">
        <f t="shared" si="4"/>
        <v>0</v>
      </c>
      <c r="V18" s="6">
        <f t="shared" si="5"/>
        <v>88.266457680250781</v>
      </c>
      <c r="W18" s="6">
        <f t="shared" si="6"/>
        <v>1495.9028213166143</v>
      </c>
      <c r="X18" s="6">
        <f t="shared" si="7"/>
        <v>241.09874608150471</v>
      </c>
      <c r="Y18" s="6">
        <f t="shared" si="8"/>
        <v>114.59090909090909</v>
      </c>
      <c r="Z18" s="6">
        <f t="shared" si="9"/>
        <v>148.68181818181819</v>
      </c>
      <c r="AA18" s="6">
        <f t="shared" si="10"/>
        <v>0</v>
      </c>
      <c r="AB18" s="6">
        <f t="shared" si="11"/>
        <v>9.2366771159874617</v>
      </c>
      <c r="AC18" s="6">
        <f t="shared" si="12"/>
        <v>1089.8965517241379</v>
      </c>
    </row>
    <row r="19" spans="1:29">
      <c r="A19" s="18" t="s">
        <v>81</v>
      </c>
      <c r="B19" s="18">
        <v>1</v>
      </c>
      <c r="C19" s="22">
        <f>VLOOKUP(A19,[3]Enrollment!$B$3:$C$80,2,FALSE)</f>
        <v>213</v>
      </c>
      <c r="D19" s="6">
        <f>SUM(VLOOKUP(A19,'[3]Data 2009'!$A$3:$BO$79,5,FALSE)+VLOOKUP(A19,'[3]Data 2009'!$A$3:$BO$79,13,FALSE)+VLOOKUP(A19,'[3]Data 2009'!$A$3:$BO$79,COLUMN('[3]Data 2009'!$BC$2:$BC$79),FALSE)+VLOOKUP(A19,'[3]Data 2009'!$A$3:$BO$79,COLUMN('[3]Data 2009'!$BD$3),FALSE)+VLOOKUP(A19,'[3]Data 2009'!$A$3:$BO$79,COLUMN('[3]Data 2009'!$BE$3),FALSE)+VLOOKUP(A19,'[3]Data 2009'!$A$3:$BO$79,COLUMN('[3]Data 2009'!$BF$3),FALSE)+VLOOKUP(A19,'[3]Data 2009'!$A$3:$BO$79,COLUMN('[3]Data 2009'!$BN$3),FALSE))</f>
        <v>310910</v>
      </c>
      <c r="E19" s="6">
        <f>(VLOOKUP(A19,'[3]Data 2009'!$A$3:$BO$79,COLUMN('[3]Data 2009'!$D$1),FALSE)+VLOOKUP(A19,'[3]Data 2009'!$A$3:$BO$79,COLUMN('[3]Data 2009'!$I$3),FALSE)+VLOOKUP(A19,'[3]Data 2009'!$A$3:$BO$79,COLUMN('[3]Data 2009'!$T$3),FALSE)+VLOOKUP(A19,'[3]Data 2009'!$A$3:$BO$79,COLUMN('[3]Data 2009'!$AS$3),FALSE)+VLOOKUP(A19,'[3]Data 2009'!$A$3:$BO$79,COLUMN('[3]Data 2009'!$AY$3),FALSE)+VLOOKUP(A19,'[3]Data 2009'!$A$3:$BO$79,COLUMN('[3]Data 2009'!$BB$3),FALSE)+VLOOKUP(A19,'[3]Data 2009'!$A$3:$BO$79,COLUMN('[3]Data 2009'!$BG$3),FALSE))</f>
        <v>1619604</v>
      </c>
      <c r="F19" s="6">
        <f>VLOOKUP(A19,'[3]Data 2009'!$A$3:$BO$79,COLUMN('[3]Data 2009'!H20),FALSE)+VLOOKUP(A19,'[3]Data 2009'!$A$3:$BO$79,COLUMN('[3]Data 2009'!V20),FALSE)+VLOOKUP(A19,'[3]Data 2009'!$A$3:$BO$79,COLUMN('[3]Data 2009'!W20),FALSE)+VLOOKUP(A19,'[3]Data 2009'!$A$3:$BO$79,COLUMN('[3]Data 2009'!X20),FALSE)+VLOOKUP(A19,'[3]Data 2009'!$A$3:$BO$79,COLUMN('[3]Data 2009'!Y20),FALSE)+VLOOKUP(A19,'[3]Data 2009'!$A$3:$BO$79,COLUMN('[3]Data 2009'!AT20),FALSE)+VLOOKUP(A19,'[3]Data 2009'!$A$3:$BO$79,COLUMN('[3]Data 2009'!AX20),FALSE)+VLOOKUP(A19,'[3]Data 2009'!$A$3:$BO$79,COLUMN('[3]Data 2009'!AZ20),FALSE)+VLOOKUP(A19,'[3]Data 2009'!$A$3:$BO$79,COLUMN('[3]Data 2009'!BA20),FALSE)+VLOOKUP(A19,'[3]Data 2009'!$A$3:$BO$79,COLUMN('[3]Data 2009'!BJ20))</f>
        <v>0</v>
      </c>
      <c r="G19" s="6">
        <f>VLOOKUP(A19,'[3]Data 2009'!$A$3:$BO$79,COLUMN('[3]Data 2009'!U53),FALSE)+VLOOKUP(A19,'[3]Data 2009'!$A$3:$BO$79,COLUMN('[3]Data 2009'!AH53),FALSE)+VLOOKUP(A19,'[3]Data 2009'!$A$3:$BO$79,COLUMN('[3]Data 2009'!AI53),FALSE)+VLOOKUP(A19,'[3]Data 2009'!$A$3:$BO$79,COLUMN('[3]Data 2009'!AJ53),FALSE)+VLOOKUP(A19,'[3]Data 2009'!$A$3:$BO$79,COLUMN('[3]Data 2009'!AK53),FALSE)+VLOOKUP(A19,'[3]Data 2009'!$A$3:$BO$79,COLUMN('[3]Data 2009'!AL53),FALSE)+VLOOKUP(A19,'[3]Data 2009'!$A$3:$BO$79,COLUMN('[3]Data 2009'!BH53),FALSE)+VLOOKUP(A19,'[3]Data 2009'!$A$3:$BO$79,COLUMN('[3]Data 2009'!BI53),FALSE)+VLOOKUP(A19,'[3]Data 2009'!$A$3:$BO$79,COLUMN('[3]Data 2009'!BL53),FALSE)</f>
        <v>373700</v>
      </c>
      <c r="H19" s="6">
        <f>VLOOKUP(A19,'[3]Data 2009'!$A$3:$BO$79,COLUMN('[3]Data 2009'!N53),FALSE)+VLOOKUP(A19,'[3]Data 2009'!$A$3:$BO$79,COLUMN('[3]Data 2009'!P53),FALSE)+VLOOKUP(A19,'[3]Data 2009'!$A$3:$BO$79,COLUMN('[3]Data 2009'!Q53),FALSE)</f>
        <v>10290</v>
      </c>
      <c r="I19" s="6">
        <f>VLOOKUP(A19,'[3]Data 2009'!$A$3:$BO$79,COLUMN('[3]Data 2009'!J20),FALSE)+VLOOKUP(A19,'[3]Data 2009'!$A$3:$BO$79,COLUMN('[3]Data 2009'!R20),FALSE)+VLOOKUP(A19,'[3]Data 2009'!$A$3:$BO$79,COLUMN('[3]Data 2009'!S20),FALSE)+VLOOKUP(A19,'[3]Data 2009'!$A$3:$BO$79,COLUMN('[3]Data 2009'!Z20),FALSE)+VLOOKUP(A19,'[3]Data 2009'!$A$3:$BO$79,COLUMN('[3]Data 2009'!AA20),FALSE)+VLOOKUP(A19,'[3]Data 2009'!$A$3:$BO$79,COLUMN('[3]Data 2009'!AD20),FALSE)+VLOOKUP(A19,'[3]Data 2009'!$A$3:$BO$79,COLUMN('[3]Data 2009'!AE20),FALSE)+VLOOKUP(A19,'[3]Data 2009'!$A$3:$BO$79,COLUMN('[3]Data 2009'!AF20),FALSE)+VLOOKUP(A19,'[3]Data 2009'!$A$3:$BO$79,COLUMN('[3]Data 2009'!AW20),FALSE)+VLOOKUP(A19,'[3]Data 2009'!$A$3:$BO$79,COLUMN('[3]Data 2009'!BK20),FALSE)</f>
        <v>692243</v>
      </c>
      <c r="J19" s="6">
        <f>VLOOKUP(A19,'[3]Data 2009'!$A$3:$BO$79,COLUMN('[3]Data 2009'!F20),FALSE)+VLOOKUP(A19,'[3]Data 2009'!$A$3:$BO$79,COLUMN('[3]Data 2009'!AR20),FALSE)+VLOOKUP(A19,'[3]Data 2009'!$A$3:$BO$79,COLUMN('[3]Data 2009'!AU20),FALSE)</f>
        <v>44873</v>
      </c>
      <c r="K19" s="6">
        <f>VLOOKUP(A19,'[3]Data 2009'!$A$3:$BO$79,COLUMN('[3]Data 2009'!G20),FALSE)+VLOOKUP(A19,'[3]Data 2009'!$A$3:$BO$79,COLUMN('[3]Data 2009'!AO20),FALSE)+VLOOKUP(A19,'[3]Data 2009'!$A$3:$BO$79,COLUMN('[3]Data 2009'!AV20),FALSE)+VLOOKUP(A19,'[3]Data 2009'!$A$3:$BO$79,COLUMN('[3]Data 2009'!BO20),FALSE)+VLOOKUP(A19,'[3]Data 2009'!$A$3:$BO$79,COLUMN('[3]Data 2009'!AP20),FALSE)</f>
        <v>0</v>
      </c>
      <c r="L19" s="6">
        <f>VLOOKUP(A19,'[3]Data 2009'!$A$3:$BO$79,COLUMN('[3]Data 2009'!L20),FALSE)+VLOOKUP(A19,'[3]Data 2009'!$A$3:$BO$79,COLUMN('[3]Data 2009'!AB20),FALSE)+VLOOKUP(A19,'[3]Data 2009'!$A$3:$BO$79,COLUMN('[3]Data 2009'!AC20),FALSE)+VLOOKUP(A19,'[3]Data 2009'!$A$3:$BO$79,COLUMN('[3]Data 2009'!BM20),FALSE)+VLOOKUP(A19,'[3]Data 2009'!$A$3:$BO$79,COLUMN('[3]Data 2009'!K20),FALSE)</f>
        <v>23130</v>
      </c>
      <c r="M19" s="6">
        <f>VLOOKUP(A19,'[3]Data 2009'!$A$3:$BO$79,COLUMN('[3]Data 2009'!AG20),FALSE)+VLOOKUP(A19,'[3]Data 2009'!$A$3:$BO$79,COLUMN('[3]Data 2009'!AM20),FALSE)+VLOOKUP(A19,'[3]Data 2009'!$A$3:$BO$79,COLUMN('[3]Data 2009'!AN20),FALSE)+VLOOKUP(A19,'[3]Data 2009'!$A$3:$BO$79,COLUMN('[3]Data 2009'!AT20),FALSE)</f>
        <v>221367</v>
      </c>
      <c r="N19" s="6">
        <f>VLOOKUP(A19,'[3]Data 2009'!$A$3:$BO$79,COLUMN('[3]Data 2009'!O20),FALSE)+VLOOKUP(A19,'[3]Data 2009'!$A$3:$BO$79,COLUMN('[3]Data 2009'!AQ20),FALSE)</f>
        <v>8266</v>
      </c>
      <c r="O19" s="6">
        <f>VLOOKUP(A19,'[3]Data 2009'!$A$3:$BR$79,COLUMN('[3]Data 2009'!BR20),FALSE)</f>
        <v>34308</v>
      </c>
      <c r="P19" s="21">
        <f t="shared" si="0"/>
        <v>3338691</v>
      </c>
      <c r="R19" s="6">
        <f t="shared" si="1"/>
        <v>1459.6713615023475</v>
      </c>
      <c r="S19" s="6">
        <f t="shared" si="2"/>
        <v>7603.7746478873241</v>
      </c>
      <c r="T19" s="6">
        <f t="shared" si="3"/>
        <v>1754.4600938967137</v>
      </c>
      <c r="U19" s="6">
        <f t="shared" si="4"/>
        <v>1754.4600938967137</v>
      </c>
      <c r="V19" s="6">
        <f t="shared" si="5"/>
        <v>48.309859154929576</v>
      </c>
      <c r="W19" s="6">
        <f t="shared" si="6"/>
        <v>3249.9671361502346</v>
      </c>
      <c r="X19" s="6">
        <f t="shared" si="7"/>
        <v>210.67136150234742</v>
      </c>
      <c r="Y19" s="6">
        <f t="shared" si="8"/>
        <v>0</v>
      </c>
      <c r="Z19" s="6">
        <f t="shared" si="9"/>
        <v>108.59154929577464</v>
      </c>
      <c r="AA19" s="6">
        <f t="shared" si="10"/>
        <v>1039.2816901408451</v>
      </c>
      <c r="AB19" s="6">
        <f t="shared" si="11"/>
        <v>38.8075117370892</v>
      </c>
      <c r="AC19" s="6">
        <f t="shared" si="12"/>
        <v>161.07042253521126</v>
      </c>
    </row>
    <row r="20" spans="1:29">
      <c r="A20" s="18" t="s">
        <v>82</v>
      </c>
      <c r="B20" s="18">
        <v>9</v>
      </c>
      <c r="C20" s="22">
        <f>VLOOKUP(A20,[3]Enrollment!$B$3:$C$80,2,FALSE)</f>
        <v>241</v>
      </c>
      <c r="D20" s="6">
        <f>SUM(VLOOKUP(A20,'[3]Data 2009'!$A$3:$BO$79,5,FALSE)+VLOOKUP(A20,'[3]Data 2009'!$A$3:$BO$79,13,FALSE)+VLOOKUP(A20,'[3]Data 2009'!$A$3:$BO$79,COLUMN('[3]Data 2009'!$BC$2:$BC$79),FALSE)+VLOOKUP(A20,'[3]Data 2009'!$A$3:$BO$79,COLUMN('[3]Data 2009'!$BD$3),FALSE)+VLOOKUP(A20,'[3]Data 2009'!$A$3:$BO$79,COLUMN('[3]Data 2009'!$BE$3),FALSE)+VLOOKUP(A20,'[3]Data 2009'!$A$3:$BO$79,COLUMN('[3]Data 2009'!$BF$3),FALSE)+VLOOKUP(A20,'[3]Data 2009'!$A$3:$BO$79,COLUMN('[3]Data 2009'!$BN$3),FALSE))</f>
        <v>856107</v>
      </c>
      <c r="E20" s="6">
        <f>(VLOOKUP(A20,'[3]Data 2009'!$A$3:$BO$79,COLUMN('[3]Data 2009'!$D$1),FALSE)+VLOOKUP(A20,'[3]Data 2009'!$A$3:$BO$79,COLUMN('[3]Data 2009'!$I$3),FALSE)+VLOOKUP(A20,'[3]Data 2009'!$A$3:$BO$79,COLUMN('[3]Data 2009'!$T$3),FALSE)+VLOOKUP(A20,'[3]Data 2009'!$A$3:$BO$79,COLUMN('[3]Data 2009'!$AS$3),FALSE)+VLOOKUP(A20,'[3]Data 2009'!$A$3:$BO$79,COLUMN('[3]Data 2009'!$AY$3),FALSE)+VLOOKUP(A20,'[3]Data 2009'!$A$3:$BO$79,COLUMN('[3]Data 2009'!$BB$3),FALSE)+VLOOKUP(A20,'[3]Data 2009'!$A$3:$BO$79,COLUMN('[3]Data 2009'!$BG$3),FALSE))</f>
        <v>1586941</v>
      </c>
      <c r="F20" s="6">
        <f>VLOOKUP(A20,'[3]Data 2009'!$A$3:$BO$79,COLUMN('[3]Data 2009'!H21),FALSE)+VLOOKUP(A20,'[3]Data 2009'!$A$3:$BO$79,COLUMN('[3]Data 2009'!V21),FALSE)+VLOOKUP(A20,'[3]Data 2009'!$A$3:$BO$79,COLUMN('[3]Data 2009'!W21),FALSE)+VLOOKUP(A20,'[3]Data 2009'!$A$3:$BO$79,COLUMN('[3]Data 2009'!X21),FALSE)+VLOOKUP(A20,'[3]Data 2009'!$A$3:$BO$79,COLUMN('[3]Data 2009'!Y21),FALSE)+VLOOKUP(A20,'[3]Data 2009'!$A$3:$BO$79,COLUMN('[3]Data 2009'!AT21),FALSE)+VLOOKUP(A20,'[3]Data 2009'!$A$3:$BO$79,COLUMN('[3]Data 2009'!AX21),FALSE)+VLOOKUP(A20,'[3]Data 2009'!$A$3:$BO$79,COLUMN('[3]Data 2009'!AZ21),FALSE)+VLOOKUP(A20,'[3]Data 2009'!$A$3:$BO$79,COLUMN('[3]Data 2009'!BA21),FALSE)+VLOOKUP(A20,'[3]Data 2009'!$A$3:$BO$79,COLUMN('[3]Data 2009'!BJ21))</f>
        <v>53915</v>
      </c>
      <c r="G20" s="6">
        <f>VLOOKUP(A20,'[3]Data 2009'!$A$3:$BO$79,COLUMN('[3]Data 2009'!U54),FALSE)+VLOOKUP(A20,'[3]Data 2009'!$A$3:$BO$79,COLUMN('[3]Data 2009'!AH54),FALSE)+VLOOKUP(A20,'[3]Data 2009'!$A$3:$BO$79,COLUMN('[3]Data 2009'!AI54),FALSE)+VLOOKUP(A20,'[3]Data 2009'!$A$3:$BO$79,COLUMN('[3]Data 2009'!AJ54),FALSE)+VLOOKUP(A20,'[3]Data 2009'!$A$3:$BO$79,COLUMN('[3]Data 2009'!AK54),FALSE)+VLOOKUP(A20,'[3]Data 2009'!$A$3:$BO$79,COLUMN('[3]Data 2009'!AL54),FALSE)+VLOOKUP(A20,'[3]Data 2009'!$A$3:$BO$79,COLUMN('[3]Data 2009'!BH54),FALSE)+VLOOKUP(A20,'[3]Data 2009'!$A$3:$BO$79,COLUMN('[3]Data 2009'!BI54),FALSE)+VLOOKUP(A20,'[3]Data 2009'!$A$3:$BO$79,COLUMN('[3]Data 2009'!BL54),FALSE)</f>
        <v>132297</v>
      </c>
      <c r="H20" s="6">
        <f>VLOOKUP(A20,'[3]Data 2009'!$A$3:$BO$79,COLUMN('[3]Data 2009'!N54),FALSE)+VLOOKUP(A20,'[3]Data 2009'!$A$3:$BO$79,COLUMN('[3]Data 2009'!P54),FALSE)+VLOOKUP(A20,'[3]Data 2009'!$A$3:$BO$79,COLUMN('[3]Data 2009'!Q54),FALSE)</f>
        <v>0</v>
      </c>
      <c r="I20" s="6">
        <f>VLOOKUP(A20,'[3]Data 2009'!$A$3:$BO$79,COLUMN('[3]Data 2009'!J21),FALSE)+VLOOKUP(A20,'[3]Data 2009'!$A$3:$BO$79,COLUMN('[3]Data 2009'!R21),FALSE)+VLOOKUP(A20,'[3]Data 2009'!$A$3:$BO$79,COLUMN('[3]Data 2009'!S21),FALSE)+VLOOKUP(A20,'[3]Data 2009'!$A$3:$BO$79,COLUMN('[3]Data 2009'!Z21),FALSE)+VLOOKUP(A20,'[3]Data 2009'!$A$3:$BO$79,COLUMN('[3]Data 2009'!AA21),FALSE)+VLOOKUP(A20,'[3]Data 2009'!$A$3:$BO$79,COLUMN('[3]Data 2009'!AD21),FALSE)+VLOOKUP(A20,'[3]Data 2009'!$A$3:$BO$79,COLUMN('[3]Data 2009'!AE21),FALSE)+VLOOKUP(A20,'[3]Data 2009'!$A$3:$BO$79,COLUMN('[3]Data 2009'!AF21),FALSE)+VLOOKUP(A20,'[3]Data 2009'!$A$3:$BO$79,COLUMN('[3]Data 2009'!AW21),FALSE)+VLOOKUP(A20,'[3]Data 2009'!$A$3:$BO$79,COLUMN('[3]Data 2009'!BK21),FALSE)</f>
        <v>512525</v>
      </c>
      <c r="J20" s="6">
        <f>VLOOKUP(A20,'[3]Data 2009'!$A$3:$BO$79,COLUMN('[3]Data 2009'!F21),FALSE)+VLOOKUP(A20,'[3]Data 2009'!$A$3:$BO$79,COLUMN('[3]Data 2009'!AR21),FALSE)+VLOOKUP(A20,'[3]Data 2009'!$A$3:$BO$79,COLUMN('[3]Data 2009'!AU21),FALSE)</f>
        <v>11044</v>
      </c>
      <c r="K20" s="6">
        <f>VLOOKUP(A20,'[3]Data 2009'!$A$3:$BO$79,COLUMN('[3]Data 2009'!G21),FALSE)+VLOOKUP(A20,'[3]Data 2009'!$A$3:$BO$79,COLUMN('[3]Data 2009'!AO21),FALSE)+VLOOKUP(A20,'[3]Data 2009'!$A$3:$BO$79,COLUMN('[3]Data 2009'!AV21),FALSE)+VLOOKUP(A20,'[3]Data 2009'!$A$3:$BO$79,COLUMN('[3]Data 2009'!BO21),FALSE)+VLOOKUP(A20,'[3]Data 2009'!$A$3:$BO$79,COLUMN('[3]Data 2009'!AP21),FALSE)</f>
        <v>0</v>
      </c>
      <c r="L20" s="6">
        <f>VLOOKUP(A20,'[3]Data 2009'!$A$3:$BO$79,COLUMN('[3]Data 2009'!L21),FALSE)+VLOOKUP(A20,'[3]Data 2009'!$A$3:$BO$79,COLUMN('[3]Data 2009'!AB21),FALSE)+VLOOKUP(A20,'[3]Data 2009'!$A$3:$BO$79,COLUMN('[3]Data 2009'!AC21),FALSE)+VLOOKUP(A20,'[3]Data 2009'!$A$3:$BO$79,COLUMN('[3]Data 2009'!BM21),FALSE)+VLOOKUP(A20,'[3]Data 2009'!$A$3:$BO$79,COLUMN('[3]Data 2009'!K21),FALSE)</f>
        <v>41543</v>
      </c>
      <c r="M20" s="6">
        <f>VLOOKUP(A20,'[3]Data 2009'!$A$3:$BO$79,COLUMN('[3]Data 2009'!AG21),FALSE)+VLOOKUP(A20,'[3]Data 2009'!$A$3:$BO$79,COLUMN('[3]Data 2009'!AM21),FALSE)+VLOOKUP(A20,'[3]Data 2009'!$A$3:$BO$79,COLUMN('[3]Data 2009'!AN21),FALSE)+VLOOKUP(A20,'[3]Data 2009'!$A$3:$BO$79,COLUMN('[3]Data 2009'!AT21),FALSE)</f>
        <v>0</v>
      </c>
      <c r="N20" s="6">
        <f>VLOOKUP(A20,'[3]Data 2009'!$A$3:$BO$79,COLUMN('[3]Data 2009'!O21),FALSE)+VLOOKUP(A20,'[3]Data 2009'!$A$3:$BO$79,COLUMN('[3]Data 2009'!AQ21),FALSE)</f>
        <v>57345</v>
      </c>
      <c r="O20" s="6">
        <f>VLOOKUP(A20,'[3]Data 2009'!$A$3:$BR$79,COLUMN('[3]Data 2009'!BR21),FALSE)</f>
        <v>32953</v>
      </c>
      <c r="P20" s="21">
        <f t="shared" si="0"/>
        <v>3284670</v>
      </c>
      <c r="R20" s="6">
        <f t="shared" si="1"/>
        <v>3552.3112033195021</v>
      </c>
      <c r="S20" s="6">
        <f t="shared" si="2"/>
        <v>6584.8174273858922</v>
      </c>
      <c r="T20" s="6">
        <f t="shared" si="3"/>
        <v>548.95020746887963</v>
      </c>
      <c r="U20" s="6">
        <f t="shared" si="4"/>
        <v>548.95020746887963</v>
      </c>
      <c r="V20" s="6">
        <f t="shared" si="5"/>
        <v>0</v>
      </c>
      <c r="W20" s="6">
        <f t="shared" si="6"/>
        <v>2126.6597510373444</v>
      </c>
      <c r="X20" s="6">
        <f t="shared" si="7"/>
        <v>45.825726141078839</v>
      </c>
      <c r="Y20" s="6">
        <f t="shared" si="8"/>
        <v>0</v>
      </c>
      <c r="Z20" s="6">
        <f t="shared" si="9"/>
        <v>172.37759336099586</v>
      </c>
      <c r="AA20" s="6">
        <f t="shared" si="10"/>
        <v>0</v>
      </c>
      <c r="AB20" s="6">
        <f t="shared" si="11"/>
        <v>237.94605809128632</v>
      </c>
      <c r="AC20" s="6">
        <f t="shared" si="12"/>
        <v>136.7344398340249</v>
      </c>
    </row>
    <row r="21" spans="1:29">
      <c r="A21" s="25" t="s">
        <v>83</v>
      </c>
      <c r="B21" s="18">
        <v>6</v>
      </c>
      <c r="C21" s="22">
        <f>VLOOKUP(A21,[3]Enrollment!$B$3:$C$80,2,FALSE)</f>
        <v>711</v>
      </c>
      <c r="D21" s="6">
        <f>SUM(VLOOKUP(A21,'[3]Data 2009'!$A$3:$BO$79,5,FALSE)+VLOOKUP(A21,'[3]Data 2009'!$A$3:$BO$79,13,FALSE)+VLOOKUP(A21,'[3]Data 2009'!$A$3:$BO$79,COLUMN('[3]Data 2009'!$BC$2:$BC$79),FALSE)+VLOOKUP(A21,'[3]Data 2009'!$A$3:$BO$79,COLUMN('[3]Data 2009'!$BD$3),FALSE)+VLOOKUP(A21,'[3]Data 2009'!$A$3:$BO$79,COLUMN('[3]Data 2009'!$BE$3),FALSE)+VLOOKUP(A21,'[3]Data 2009'!$A$3:$BO$79,COLUMN('[3]Data 2009'!$BF$3),FALSE)+VLOOKUP(A21,'[3]Data 2009'!$A$3:$BO$79,COLUMN('[3]Data 2009'!$BN$3),FALSE))</f>
        <v>1193601</v>
      </c>
      <c r="E21" s="6">
        <f>(VLOOKUP(A21,'[3]Data 2009'!$A$3:$BO$79,COLUMN('[3]Data 2009'!$D$1),FALSE)+VLOOKUP(A21,'[3]Data 2009'!$A$3:$BO$79,COLUMN('[3]Data 2009'!$I$3),FALSE)+VLOOKUP(A21,'[3]Data 2009'!$A$3:$BO$79,COLUMN('[3]Data 2009'!$T$3),FALSE)+VLOOKUP(A21,'[3]Data 2009'!$A$3:$BO$79,COLUMN('[3]Data 2009'!$AS$3),FALSE)+VLOOKUP(A21,'[3]Data 2009'!$A$3:$BO$79,COLUMN('[3]Data 2009'!$AY$3),FALSE)+VLOOKUP(A21,'[3]Data 2009'!$A$3:$BO$79,COLUMN('[3]Data 2009'!$BB$3),FALSE)+VLOOKUP(A21,'[3]Data 2009'!$A$3:$BO$79,COLUMN('[3]Data 2009'!$BG$3),FALSE))</f>
        <v>4051432</v>
      </c>
      <c r="F21" s="6">
        <f>VLOOKUP(A21,'[3]Data 2009'!$A$3:$BO$79,COLUMN('[3]Data 2009'!H22),FALSE)+VLOOKUP(A21,'[3]Data 2009'!$A$3:$BO$79,COLUMN('[3]Data 2009'!V22),FALSE)+VLOOKUP(A21,'[3]Data 2009'!$A$3:$BO$79,COLUMN('[3]Data 2009'!W22),FALSE)+VLOOKUP(A21,'[3]Data 2009'!$A$3:$BO$79,COLUMN('[3]Data 2009'!X22),FALSE)+VLOOKUP(A21,'[3]Data 2009'!$A$3:$BO$79,COLUMN('[3]Data 2009'!Y22),FALSE)+VLOOKUP(A21,'[3]Data 2009'!$A$3:$BO$79,COLUMN('[3]Data 2009'!AT22),FALSE)+VLOOKUP(A21,'[3]Data 2009'!$A$3:$BO$79,COLUMN('[3]Data 2009'!AX22),FALSE)+VLOOKUP(A21,'[3]Data 2009'!$A$3:$BO$79,COLUMN('[3]Data 2009'!AZ22),FALSE)+VLOOKUP(A21,'[3]Data 2009'!$A$3:$BO$79,COLUMN('[3]Data 2009'!BA22),FALSE)+VLOOKUP(A21,'[3]Data 2009'!$A$3:$BO$79,COLUMN('[3]Data 2009'!BJ22))</f>
        <v>420541</v>
      </c>
      <c r="G21" s="6">
        <f>VLOOKUP(A21,'[3]Data 2009'!$A$3:$BO$79,COLUMN('[3]Data 2009'!U55),FALSE)+VLOOKUP(A21,'[3]Data 2009'!$A$3:$BO$79,COLUMN('[3]Data 2009'!AH55),FALSE)+VLOOKUP(A21,'[3]Data 2009'!$A$3:$BO$79,COLUMN('[3]Data 2009'!AI55),FALSE)+VLOOKUP(A21,'[3]Data 2009'!$A$3:$BO$79,COLUMN('[3]Data 2009'!AJ55),FALSE)+VLOOKUP(A21,'[3]Data 2009'!$A$3:$BO$79,COLUMN('[3]Data 2009'!AK55),FALSE)+VLOOKUP(A21,'[3]Data 2009'!$A$3:$BO$79,COLUMN('[3]Data 2009'!AL55),FALSE)+VLOOKUP(A21,'[3]Data 2009'!$A$3:$BO$79,COLUMN('[3]Data 2009'!BH55),FALSE)+VLOOKUP(A21,'[3]Data 2009'!$A$3:$BO$79,COLUMN('[3]Data 2009'!BI55),FALSE)+VLOOKUP(A21,'[3]Data 2009'!$A$3:$BO$79,COLUMN('[3]Data 2009'!BL55),FALSE)</f>
        <v>288204</v>
      </c>
      <c r="H21" s="6">
        <f>VLOOKUP(A21,'[3]Data 2009'!$A$3:$BO$79,COLUMN('[3]Data 2009'!N55),FALSE)+VLOOKUP(A21,'[3]Data 2009'!$A$3:$BO$79,COLUMN('[3]Data 2009'!P55),FALSE)+VLOOKUP(A21,'[3]Data 2009'!$A$3:$BO$79,COLUMN('[3]Data 2009'!Q55),FALSE)</f>
        <v>28501</v>
      </c>
      <c r="I21" s="6">
        <f>VLOOKUP(A21,'[3]Data 2009'!$A$3:$BO$79,COLUMN('[3]Data 2009'!J22),FALSE)+VLOOKUP(A21,'[3]Data 2009'!$A$3:$BO$79,COLUMN('[3]Data 2009'!R22),FALSE)+VLOOKUP(A21,'[3]Data 2009'!$A$3:$BO$79,COLUMN('[3]Data 2009'!S22),FALSE)+VLOOKUP(A21,'[3]Data 2009'!$A$3:$BO$79,COLUMN('[3]Data 2009'!Z22),FALSE)+VLOOKUP(A21,'[3]Data 2009'!$A$3:$BO$79,COLUMN('[3]Data 2009'!AA22),FALSE)+VLOOKUP(A21,'[3]Data 2009'!$A$3:$BO$79,COLUMN('[3]Data 2009'!AD22),FALSE)+VLOOKUP(A21,'[3]Data 2009'!$A$3:$BO$79,COLUMN('[3]Data 2009'!AE22),FALSE)+VLOOKUP(A21,'[3]Data 2009'!$A$3:$BO$79,COLUMN('[3]Data 2009'!AF22),FALSE)+VLOOKUP(A21,'[3]Data 2009'!$A$3:$BO$79,COLUMN('[3]Data 2009'!AW22),FALSE)+VLOOKUP(A21,'[3]Data 2009'!$A$3:$BO$79,COLUMN('[3]Data 2009'!BK22),FALSE)</f>
        <v>3448567</v>
      </c>
      <c r="J21" s="6">
        <f>VLOOKUP(A21,'[3]Data 2009'!$A$3:$BO$79,COLUMN('[3]Data 2009'!F22),FALSE)+VLOOKUP(A21,'[3]Data 2009'!$A$3:$BO$79,COLUMN('[3]Data 2009'!AR22),FALSE)+VLOOKUP(A21,'[3]Data 2009'!$A$3:$BO$79,COLUMN('[3]Data 2009'!AU22),FALSE)</f>
        <v>12440</v>
      </c>
      <c r="K21" s="6">
        <f>VLOOKUP(A21,'[3]Data 2009'!$A$3:$BO$79,COLUMN('[3]Data 2009'!G22),FALSE)+VLOOKUP(A21,'[3]Data 2009'!$A$3:$BO$79,COLUMN('[3]Data 2009'!AO22),FALSE)+VLOOKUP(A21,'[3]Data 2009'!$A$3:$BO$79,COLUMN('[3]Data 2009'!AV22),FALSE)+VLOOKUP(A21,'[3]Data 2009'!$A$3:$BO$79,COLUMN('[3]Data 2009'!BO22),FALSE)+VLOOKUP(A21,'[3]Data 2009'!$A$3:$BO$79,COLUMN('[3]Data 2009'!AP22),FALSE)</f>
        <v>142898</v>
      </c>
      <c r="L21" s="6">
        <f>VLOOKUP(A21,'[3]Data 2009'!$A$3:$BO$79,COLUMN('[3]Data 2009'!L22),FALSE)+VLOOKUP(A21,'[3]Data 2009'!$A$3:$BO$79,COLUMN('[3]Data 2009'!AB22),FALSE)+VLOOKUP(A21,'[3]Data 2009'!$A$3:$BO$79,COLUMN('[3]Data 2009'!AC22),FALSE)+VLOOKUP(A21,'[3]Data 2009'!$A$3:$BO$79,COLUMN('[3]Data 2009'!BM22),FALSE)+VLOOKUP(A21,'[3]Data 2009'!$A$3:$BO$79,COLUMN('[3]Data 2009'!K22),FALSE)</f>
        <v>23095</v>
      </c>
      <c r="M21" s="6">
        <f>VLOOKUP(A21,'[3]Data 2009'!$A$3:$BO$79,COLUMN('[3]Data 2009'!AG22),FALSE)+VLOOKUP(A21,'[3]Data 2009'!$A$3:$BO$79,COLUMN('[3]Data 2009'!AM22),FALSE)+VLOOKUP(A21,'[3]Data 2009'!$A$3:$BO$79,COLUMN('[3]Data 2009'!AN22),FALSE)+VLOOKUP(A21,'[3]Data 2009'!$A$3:$BO$79,COLUMN('[3]Data 2009'!AT22),FALSE)</f>
        <v>0</v>
      </c>
      <c r="N21" s="6">
        <f>VLOOKUP(A21,'[3]Data 2009'!$A$3:$BO$79,COLUMN('[3]Data 2009'!O22),FALSE)+VLOOKUP(A21,'[3]Data 2009'!$A$3:$BO$79,COLUMN('[3]Data 2009'!AQ22),FALSE)</f>
        <v>61931</v>
      </c>
      <c r="O21" s="6">
        <f>VLOOKUP(A21,'[3]Data 2009'!$A$3:$BR$79,COLUMN('[3]Data 2009'!BR22),FALSE)</f>
        <v>0</v>
      </c>
      <c r="P21" s="21">
        <f t="shared" si="0"/>
        <v>9671210</v>
      </c>
      <c r="R21" s="6">
        <f t="shared" si="1"/>
        <v>1678.7637130801688</v>
      </c>
      <c r="S21" s="6">
        <f t="shared" si="2"/>
        <v>5698.2165963431789</v>
      </c>
      <c r="T21" s="6">
        <f t="shared" si="3"/>
        <v>405.35021097046416</v>
      </c>
      <c r="U21" s="6">
        <f t="shared" si="4"/>
        <v>405.35021097046416</v>
      </c>
      <c r="V21" s="6">
        <f t="shared" si="5"/>
        <v>40.085794655414908</v>
      </c>
      <c r="W21" s="6">
        <f t="shared" si="6"/>
        <v>4850.3052039381155</v>
      </c>
      <c r="X21" s="6">
        <f t="shared" si="7"/>
        <v>17.49648382559775</v>
      </c>
      <c r="Y21" s="6">
        <f t="shared" si="8"/>
        <v>200.98171589310829</v>
      </c>
      <c r="Z21" s="6">
        <f t="shared" si="9"/>
        <v>32.482419127988749</v>
      </c>
      <c r="AA21" s="6">
        <f t="shared" si="10"/>
        <v>0</v>
      </c>
      <c r="AB21" s="6">
        <f t="shared" si="11"/>
        <v>87.104078762306614</v>
      </c>
      <c r="AC21" s="6">
        <f t="shared" si="12"/>
        <v>0</v>
      </c>
    </row>
    <row r="22" spans="1:29">
      <c r="A22" s="25" t="s">
        <v>84</v>
      </c>
      <c r="B22" s="18">
        <v>8</v>
      </c>
      <c r="C22" s="22">
        <f>VLOOKUP(A22,[3]Enrollment!$B$3:$C$80,2,FALSE)</f>
        <v>314</v>
      </c>
      <c r="D22" s="6">
        <f>SUM(VLOOKUP(A22,'[3]Data 2009'!$A$3:$BO$79,5,FALSE)+VLOOKUP(A22,'[3]Data 2009'!$A$3:$BO$79,13,FALSE)+VLOOKUP(A22,'[3]Data 2009'!$A$3:$BO$79,COLUMN('[3]Data 2009'!$BC$2:$BC$79),FALSE)+VLOOKUP(A22,'[3]Data 2009'!$A$3:$BO$79,COLUMN('[3]Data 2009'!$BD$3),FALSE)+VLOOKUP(A22,'[3]Data 2009'!$A$3:$BO$79,COLUMN('[3]Data 2009'!$BE$3),FALSE)+VLOOKUP(A22,'[3]Data 2009'!$A$3:$BO$79,COLUMN('[3]Data 2009'!$BF$3),FALSE)+VLOOKUP(A22,'[3]Data 2009'!$A$3:$BO$79,COLUMN('[3]Data 2009'!$BN$3),FALSE))</f>
        <v>548986</v>
      </c>
      <c r="E22" s="6">
        <f>(VLOOKUP(A22,'[3]Data 2009'!$A$3:$BO$79,COLUMN('[3]Data 2009'!$D$1),FALSE)+VLOOKUP(A22,'[3]Data 2009'!$A$3:$BO$79,COLUMN('[3]Data 2009'!$I$3),FALSE)+VLOOKUP(A22,'[3]Data 2009'!$A$3:$BO$79,COLUMN('[3]Data 2009'!$T$3),FALSE)+VLOOKUP(A22,'[3]Data 2009'!$A$3:$BO$79,COLUMN('[3]Data 2009'!$AS$3),FALSE)+VLOOKUP(A22,'[3]Data 2009'!$A$3:$BO$79,COLUMN('[3]Data 2009'!$AY$3),FALSE)+VLOOKUP(A22,'[3]Data 2009'!$A$3:$BO$79,COLUMN('[3]Data 2009'!$BB$3),FALSE)+VLOOKUP(A22,'[3]Data 2009'!$A$3:$BO$79,COLUMN('[3]Data 2009'!$BG$3),FALSE))</f>
        <v>2949466</v>
      </c>
      <c r="F22" s="6">
        <f>VLOOKUP(A22,'[3]Data 2009'!$A$3:$BO$79,COLUMN('[3]Data 2009'!H23),FALSE)+VLOOKUP(A22,'[3]Data 2009'!$A$3:$BO$79,COLUMN('[3]Data 2009'!V23),FALSE)+VLOOKUP(A22,'[3]Data 2009'!$A$3:$BO$79,COLUMN('[3]Data 2009'!W23),FALSE)+VLOOKUP(A22,'[3]Data 2009'!$A$3:$BO$79,COLUMN('[3]Data 2009'!X23),FALSE)+VLOOKUP(A22,'[3]Data 2009'!$A$3:$BO$79,COLUMN('[3]Data 2009'!Y23),FALSE)+VLOOKUP(A22,'[3]Data 2009'!$A$3:$BO$79,COLUMN('[3]Data 2009'!AT23),FALSE)+VLOOKUP(A22,'[3]Data 2009'!$A$3:$BO$79,COLUMN('[3]Data 2009'!AX23),FALSE)+VLOOKUP(A22,'[3]Data 2009'!$A$3:$BO$79,COLUMN('[3]Data 2009'!AZ23),FALSE)+VLOOKUP(A22,'[3]Data 2009'!$A$3:$BO$79,COLUMN('[3]Data 2009'!BA23),FALSE)+VLOOKUP(A22,'[3]Data 2009'!$A$3:$BO$79,COLUMN('[3]Data 2009'!BJ23))</f>
        <v>71737</v>
      </c>
      <c r="G22" s="6">
        <f>VLOOKUP(A22,'[3]Data 2009'!$A$3:$BO$79,COLUMN('[3]Data 2009'!U56),FALSE)+VLOOKUP(A22,'[3]Data 2009'!$A$3:$BO$79,COLUMN('[3]Data 2009'!AH56),FALSE)+VLOOKUP(A22,'[3]Data 2009'!$A$3:$BO$79,COLUMN('[3]Data 2009'!AI56),FALSE)+VLOOKUP(A22,'[3]Data 2009'!$A$3:$BO$79,COLUMN('[3]Data 2009'!AJ56),FALSE)+VLOOKUP(A22,'[3]Data 2009'!$A$3:$BO$79,COLUMN('[3]Data 2009'!AK56),FALSE)+VLOOKUP(A22,'[3]Data 2009'!$A$3:$BO$79,COLUMN('[3]Data 2009'!AL56),FALSE)+VLOOKUP(A22,'[3]Data 2009'!$A$3:$BO$79,COLUMN('[3]Data 2009'!BH56),FALSE)+VLOOKUP(A22,'[3]Data 2009'!$A$3:$BO$79,COLUMN('[3]Data 2009'!BI56),FALSE)+VLOOKUP(A22,'[3]Data 2009'!$A$3:$BO$79,COLUMN('[3]Data 2009'!BL56),FALSE)</f>
        <v>140910</v>
      </c>
      <c r="H22" s="6">
        <f>VLOOKUP(A22,'[3]Data 2009'!$A$3:$BO$79,COLUMN('[3]Data 2009'!N56),FALSE)+VLOOKUP(A22,'[3]Data 2009'!$A$3:$BO$79,COLUMN('[3]Data 2009'!P56),FALSE)+VLOOKUP(A22,'[3]Data 2009'!$A$3:$BO$79,COLUMN('[3]Data 2009'!Q56),FALSE)</f>
        <v>49661</v>
      </c>
      <c r="I22" s="6">
        <f>VLOOKUP(A22,'[3]Data 2009'!$A$3:$BO$79,COLUMN('[3]Data 2009'!J23),FALSE)+VLOOKUP(A22,'[3]Data 2009'!$A$3:$BO$79,COLUMN('[3]Data 2009'!R23),FALSE)+VLOOKUP(A22,'[3]Data 2009'!$A$3:$BO$79,COLUMN('[3]Data 2009'!S23),FALSE)+VLOOKUP(A22,'[3]Data 2009'!$A$3:$BO$79,COLUMN('[3]Data 2009'!Z23),FALSE)+VLOOKUP(A22,'[3]Data 2009'!$A$3:$BO$79,COLUMN('[3]Data 2009'!AA23),FALSE)+VLOOKUP(A22,'[3]Data 2009'!$A$3:$BO$79,COLUMN('[3]Data 2009'!AD23),FALSE)+VLOOKUP(A22,'[3]Data 2009'!$A$3:$BO$79,COLUMN('[3]Data 2009'!AE23),FALSE)+VLOOKUP(A22,'[3]Data 2009'!$A$3:$BO$79,COLUMN('[3]Data 2009'!AF23),FALSE)+VLOOKUP(A22,'[3]Data 2009'!$A$3:$BO$79,COLUMN('[3]Data 2009'!AW23),FALSE)+VLOOKUP(A22,'[3]Data 2009'!$A$3:$BO$79,COLUMN('[3]Data 2009'!BK23),FALSE)</f>
        <v>228689</v>
      </c>
      <c r="J22" s="6">
        <f>VLOOKUP(A22,'[3]Data 2009'!$A$3:$BO$79,COLUMN('[3]Data 2009'!F23),FALSE)+VLOOKUP(A22,'[3]Data 2009'!$A$3:$BO$79,COLUMN('[3]Data 2009'!AR23),FALSE)+VLOOKUP(A22,'[3]Data 2009'!$A$3:$BO$79,COLUMN('[3]Data 2009'!AU23),FALSE)</f>
        <v>0</v>
      </c>
      <c r="K22" s="6">
        <f>VLOOKUP(A22,'[3]Data 2009'!$A$3:$BO$79,COLUMN('[3]Data 2009'!G23),FALSE)+VLOOKUP(A22,'[3]Data 2009'!$A$3:$BO$79,COLUMN('[3]Data 2009'!AO23),FALSE)+VLOOKUP(A22,'[3]Data 2009'!$A$3:$BO$79,COLUMN('[3]Data 2009'!AV23),FALSE)+VLOOKUP(A22,'[3]Data 2009'!$A$3:$BO$79,COLUMN('[3]Data 2009'!BO23),FALSE)+VLOOKUP(A22,'[3]Data 2009'!$A$3:$BO$79,COLUMN('[3]Data 2009'!AP23),FALSE)</f>
        <v>346</v>
      </c>
      <c r="L22" s="6">
        <f>VLOOKUP(A22,'[3]Data 2009'!$A$3:$BO$79,COLUMN('[3]Data 2009'!L23),FALSE)+VLOOKUP(A22,'[3]Data 2009'!$A$3:$BO$79,COLUMN('[3]Data 2009'!AB23),FALSE)+VLOOKUP(A22,'[3]Data 2009'!$A$3:$BO$79,COLUMN('[3]Data 2009'!AC23),FALSE)+VLOOKUP(A22,'[3]Data 2009'!$A$3:$BO$79,COLUMN('[3]Data 2009'!BM23),FALSE)+VLOOKUP(A22,'[3]Data 2009'!$A$3:$BO$79,COLUMN('[3]Data 2009'!K23),FALSE)</f>
        <v>69816</v>
      </c>
      <c r="M22" s="6">
        <f>VLOOKUP(A22,'[3]Data 2009'!$A$3:$BO$79,COLUMN('[3]Data 2009'!AG23),FALSE)+VLOOKUP(A22,'[3]Data 2009'!$A$3:$BO$79,COLUMN('[3]Data 2009'!AM23),FALSE)+VLOOKUP(A22,'[3]Data 2009'!$A$3:$BO$79,COLUMN('[3]Data 2009'!AN23),FALSE)+VLOOKUP(A22,'[3]Data 2009'!$A$3:$BO$79,COLUMN('[3]Data 2009'!AT23),FALSE)</f>
        <v>35702</v>
      </c>
      <c r="N22" s="6">
        <f>VLOOKUP(A22,'[3]Data 2009'!$A$3:$BO$79,COLUMN('[3]Data 2009'!O23),FALSE)+VLOOKUP(A22,'[3]Data 2009'!$A$3:$BO$79,COLUMN('[3]Data 2009'!AQ23),FALSE)</f>
        <v>39500</v>
      </c>
      <c r="O22" s="6">
        <f>VLOOKUP(A22,'[3]Data 2009'!$A$3:$BR$79,COLUMN('[3]Data 2009'!BR23),FALSE)</f>
        <v>607102</v>
      </c>
      <c r="P22" s="21">
        <f t="shared" si="0"/>
        <v>4741915</v>
      </c>
      <c r="R22" s="6">
        <f t="shared" si="1"/>
        <v>1748.3630573248408</v>
      </c>
      <c r="S22" s="6">
        <f t="shared" si="2"/>
        <v>9393.2038216560504</v>
      </c>
      <c r="T22" s="6">
        <f t="shared" si="3"/>
        <v>448.7579617834395</v>
      </c>
      <c r="U22" s="6">
        <f t="shared" si="4"/>
        <v>448.7579617834395</v>
      </c>
      <c r="V22" s="6">
        <f t="shared" si="5"/>
        <v>158.156050955414</v>
      </c>
      <c r="W22" s="6">
        <f t="shared" si="6"/>
        <v>728.30891719745227</v>
      </c>
      <c r="X22" s="6">
        <f t="shared" si="7"/>
        <v>0</v>
      </c>
      <c r="Y22" s="6">
        <f t="shared" si="8"/>
        <v>1.1019108280254777</v>
      </c>
      <c r="Z22" s="6">
        <f t="shared" si="9"/>
        <v>222.343949044586</v>
      </c>
      <c r="AA22" s="6">
        <f t="shared" si="10"/>
        <v>113.70063694267516</v>
      </c>
      <c r="AB22" s="6">
        <f t="shared" si="11"/>
        <v>125.79617834394904</v>
      </c>
      <c r="AC22" s="6">
        <f t="shared" si="12"/>
        <v>1933.4458598726114</v>
      </c>
    </row>
    <row r="23" spans="1:29">
      <c r="A23" s="24" t="s">
        <v>85</v>
      </c>
      <c r="B23" s="18">
        <v>2</v>
      </c>
      <c r="C23" s="22">
        <f>VLOOKUP(A23,[3]Enrollment!$B$3:$C$80,2,FALSE)</f>
        <v>146</v>
      </c>
      <c r="D23" s="6">
        <f>SUM(VLOOKUP(A23,'[3]Data 2009'!$A$3:$BO$79,5,FALSE)+VLOOKUP(A23,'[3]Data 2009'!$A$3:$BO$79,13,FALSE)+VLOOKUP(A23,'[3]Data 2009'!$A$3:$BO$79,COLUMN('[3]Data 2009'!$BC$2:$BC$79),FALSE)+VLOOKUP(A23,'[3]Data 2009'!$A$3:$BO$79,COLUMN('[3]Data 2009'!$BD$3),FALSE)+VLOOKUP(A23,'[3]Data 2009'!$A$3:$BO$79,COLUMN('[3]Data 2009'!$BE$3),FALSE)+VLOOKUP(A23,'[3]Data 2009'!$A$3:$BO$79,COLUMN('[3]Data 2009'!$BF$3),FALSE)+VLOOKUP(A23,'[3]Data 2009'!$A$3:$BO$79,COLUMN('[3]Data 2009'!$BN$3),FALSE))</f>
        <v>225493</v>
      </c>
      <c r="E23" s="6">
        <f>(VLOOKUP(A23,'[3]Data 2009'!$A$3:$BO$79,COLUMN('[3]Data 2009'!$D$1),FALSE)+VLOOKUP(A23,'[3]Data 2009'!$A$3:$BO$79,COLUMN('[3]Data 2009'!$I$3),FALSE)+VLOOKUP(A23,'[3]Data 2009'!$A$3:$BO$79,COLUMN('[3]Data 2009'!$T$3),FALSE)+VLOOKUP(A23,'[3]Data 2009'!$A$3:$BO$79,COLUMN('[3]Data 2009'!$AS$3),FALSE)+VLOOKUP(A23,'[3]Data 2009'!$A$3:$BO$79,COLUMN('[3]Data 2009'!$AY$3),FALSE)+VLOOKUP(A23,'[3]Data 2009'!$A$3:$BO$79,COLUMN('[3]Data 2009'!$BB$3),FALSE)+VLOOKUP(A23,'[3]Data 2009'!$A$3:$BO$79,COLUMN('[3]Data 2009'!$BG$3),FALSE))</f>
        <v>1427041</v>
      </c>
      <c r="F23" s="6">
        <f>VLOOKUP(A23,'[3]Data 2009'!$A$3:$BO$79,COLUMN('[3]Data 2009'!H24),FALSE)+VLOOKUP(A23,'[3]Data 2009'!$A$3:$BO$79,COLUMN('[3]Data 2009'!V24),FALSE)+VLOOKUP(A23,'[3]Data 2009'!$A$3:$BO$79,COLUMN('[3]Data 2009'!W24),FALSE)+VLOOKUP(A23,'[3]Data 2009'!$A$3:$BO$79,COLUMN('[3]Data 2009'!X24),FALSE)+VLOOKUP(A23,'[3]Data 2009'!$A$3:$BO$79,COLUMN('[3]Data 2009'!Y24),FALSE)+VLOOKUP(A23,'[3]Data 2009'!$A$3:$BO$79,COLUMN('[3]Data 2009'!AT24),FALSE)+VLOOKUP(A23,'[3]Data 2009'!$A$3:$BO$79,COLUMN('[3]Data 2009'!AX24),FALSE)+VLOOKUP(A23,'[3]Data 2009'!$A$3:$BO$79,COLUMN('[3]Data 2009'!AZ24),FALSE)+VLOOKUP(A23,'[3]Data 2009'!$A$3:$BO$79,COLUMN('[3]Data 2009'!BA24),FALSE)+VLOOKUP(A23,'[3]Data 2009'!$A$3:$BO$79,COLUMN('[3]Data 2009'!BJ24))</f>
        <v>32081</v>
      </c>
      <c r="G23" s="6">
        <f>VLOOKUP(A23,'[3]Data 2009'!$A$3:$BO$79,COLUMN('[3]Data 2009'!U57),FALSE)+VLOOKUP(A23,'[3]Data 2009'!$A$3:$BO$79,COLUMN('[3]Data 2009'!AH57),FALSE)+VLOOKUP(A23,'[3]Data 2009'!$A$3:$BO$79,COLUMN('[3]Data 2009'!AI57),FALSE)+VLOOKUP(A23,'[3]Data 2009'!$A$3:$BO$79,COLUMN('[3]Data 2009'!AJ57),FALSE)+VLOOKUP(A23,'[3]Data 2009'!$A$3:$BO$79,COLUMN('[3]Data 2009'!AK57),FALSE)+VLOOKUP(A23,'[3]Data 2009'!$A$3:$BO$79,COLUMN('[3]Data 2009'!AL57),FALSE)+VLOOKUP(A23,'[3]Data 2009'!$A$3:$BO$79,COLUMN('[3]Data 2009'!BH57),FALSE)+VLOOKUP(A23,'[3]Data 2009'!$A$3:$BO$79,COLUMN('[3]Data 2009'!BI57),FALSE)+VLOOKUP(A23,'[3]Data 2009'!$A$3:$BO$79,COLUMN('[3]Data 2009'!BL57),FALSE)</f>
        <v>114646</v>
      </c>
      <c r="H23" s="6">
        <f>VLOOKUP(A23,'[3]Data 2009'!$A$3:$BO$79,COLUMN('[3]Data 2009'!N57),FALSE)+VLOOKUP(A23,'[3]Data 2009'!$A$3:$BO$79,COLUMN('[3]Data 2009'!P57),FALSE)+VLOOKUP(A23,'[3]Data 2009'!$A$3:$BO$79,COLUMN('[3]Data 2009'!Q57),FALSE)</f>
        <v>25142</v>
      </c>
      <c r="I23" s="6">
        <f>VLOOKUP(A23,'[3]Data 2009'!$A$3:$BO$79,COLUMN('[3]Data 2009'!J24),FALSE)+VLOOKUP(A23,'[3]Data 2009'!$A$3:$BO$79,COLUMN('[3]Data 2009'!R24),FALSE)+VLOOKUP(A23,'[3]Data 2009'!$A$3:$BO$79,COLUMN('[3]Data 2009'!S24),FALSE)+VLOOKUP(A23,'[3]Data 2009'!$A$3:$BO$79,COLUMN('[3]Data 2009'!Z24),FALSE)+VLOOKUP(A23,'[3]Data 2009'!$A$3:$BO$79,COLUMN('[3]Data 2009'!AA24),FALSE)+VLOOKUP(A23,'[3]Data 2009'!$A$3:$BO$79,COLUMN('[3]Data 2009'!AD24),FALSE)+VLOOKUP(A23,'[3]Data 2009'!$A$3:$BO$79,COLUMN('[3]Data 2009'!AE24),FALSE)+VLOOKUP(A23,'[3]Data 2009'!$A$3:$BO$79,COLUMN('[3]Data 2009'!AF24),FALSE)+VLOOKUP(A23,'[3]Data 2009'!$A$3:$BO$79,COLUMN('[3]Data 2009'!AW24),FALSE)+VLOOKUP(A23,'[3]Data 2009'!$A$3:$BO$79,COLUMN('[3]Data 2009'!BK24),FALSE)</f>
        <v>114724</v>
      </c>
      <c r="J23" s="6">
        <f>VLOOKUP(A23,'[3]Data 2009'!$A$3:$BO$79,COLUMN('[3]Data 2009'!F24),FALSE)+VLOOKUP(A23,'[3]Data 2009'!$A$3:$BO$79,COLUMN('[3]Data 2009'!AR24),FALSE)+VLOOKUP(A23,'[3]Data 2009'!$A$3:$BO$79,COLUMN('[3]Data 2009'!AU24),FALSE)</f>
        <v>0</v>
      </c>
      <c r="K23" s="6">
        <f>VLOOKUP(A23,'[3]Data 2009'!$A$3:$BO$79,COLUMN('[3]Data 2009'!G24),FALSE)+VLOOKUP(A23,'[3]Data 2009'!$A$3:$BO$79,COLUMN('[3]Data 2009'!AO24),FALSE)+VLOOKUP(A23,'[3]Data 2009'!$A$3:$BO$79,COLUMN('[3]Data 2009'!AV24),FALSE)+VLOOKUP(A23,'[3]Data 2009'!$A$3:$BO$79,COLUMN('[3]Data 2009'!BO24),FALSE)+VLOOKUP(A23,'[3]Data 2009'!$A$3:$BO$79,COLUMN('[3]Data 2009'!AP24),FALSE)</f>
        <v>728</v>
      </c>
      <c r="L23" s="6">
        <f>VLOOKUP(A23,'[3]Data 2009'!$A$3:$BO$79,COLUMN('[3]Data 2009'!L24),FALSE)+VLOOKUP(A23,'[3]Data 2009'!$A$3:$BO$79,COLUMN('[3]Data 2009'!AB24),FALSE)+VLOOKUP(A23,'[3]Data 2009'!$A$3:$BO$79,COLUMN('[3]Data 2009'!AC24),FALSE)+VLOOKUP(A23,'[3]Data 2009'!$A$3:$BO$79,COLUMN('[3]Data 2009'!BM24),FALSE)+VLOOKUP(A23,'[3]Data 2009'!$A$3:$BO$79,COLUMN('[3]Data 2009'!K24),FALSE)</f>
        <v>37630</v>
      </c>
      <c r="M23" s="6">
        <f>VLOOKUP(A23,'[3]Data 2009'!$A$3:$BO$79,COLUMN('[3]Data 2009'!AG24),FALSE)+VLOOKUP(A23,'[3]Data 2009'!$A$3:$BO$79,COLUMN('[3]Data 2009'!AM24),FALSE)+VLOOKUP(A23,'[3]Data 2009'!$A$3:$BO$79,COLUMN('[3]Data 2009'!AN24),FALSE)+VLOOKUP(A23,'[3]Data 2009'!$A$3:$BO$79,COLUMN('[3]Data 2009'!AT24),FALSE)</f>
        <v>0</v>
      </c>
      <c r="N23" s="6">
        <f>VLOOKUP(A23,'[3]Data 2009'!$A$3:$BO$79,COLUMN('[3]Data 2009'!O24),FALSE)+VLOOKUP(A23,'[3]Data 2009'!$A$3:$BO$79,COLUMN('[3]Data 2009'!AQ24),FALSE)</f>
        <v>7650</v>
      </c>
      <c r="O23" s="6">
        <f>VLOOKUP(A23,'[3]Data 2009'!$A$3:$BR$79,COLUMN('[3]Data 2009'!BR24),FALSE)</f>
        <v>64483</v>
      </c>
      <c r="P23" s="21">
        <f t="shared" si="0"/>
        <v>2049618</v>
      </c>
      <c r="R23" s="6">
        <f t="shared" si="1"/>
        <v>1544.472602739726</v>
      </c>
      <c r="S23" s="6">
        <f t="shared" si="2"/>
        <v>9774.2534246575342</v>
      </c>
      <c r="T23" s="6">
        <f t="shared" si="3"/>
        <v>785.2465753424658</v>
      </c>
      <c r="U23" s="6">
        <f t="shared" si="4"/>
        <v>785.2465753424658</v>
      </c>
      <c r="V23" s="6">
        <f t="shared" si="5"/>
        <v>172.20547945205479</v>
      </c>
      <c r="W23" s="6">
        <f t="shared" si="6"/>
        <v>785.78082191780823</v>
      </c>
      <c r="X23" s="6">
        <f t="shared" si="7"/>
        <v>0</v>
      </c>
      <c r="Y23" s="6">
        <f t="shared" si="8"/>
        <v>4.9863013698630141</v>
      </c>
      <c r="Z23" s="6">
        <f t="shared" si="9"/>
        <v>257.73972602739724</v>
      </c>
      <c r="AA23" s="6">
        <f t="shared" si="10"/>
        <v>0</v>
      </c>
      <c r="AB23" s="6">
        <f t="shared" si="11"/>
        <v>52.397260273972606</v>
      </c>
      <c r="AC23" s="6">
        <f t="shared" si="12"/>
        <v>441.66438356164383</v>
      </c>
    </row>
    <row r="24" spans="1:29">
      <c r="A24" s="24" t="s">
        <v>86</v>
      </c>
      <c r="B24" s="18">
        <v>1</v>
      </c>
      <c r="C24" s="22">
        <f>VLOOKUP(A24,[3]Enrollment!$B$3:$C$80,2,FALSE)</f>
        <v>104</v>
      </c>
      <c r="D24" s="6">
        <f>SUM(VLOOKUP(A24,'[3]Data 2009'!$A$3:$BO$79,5,FALSE)+VLOOKUP(A24,'[3]Data 2009'!$A$3:$BO$79,13,FALSE)+VLOOKUP(A24,'[3]Data 2009'!$A$3:$BO$79,COLUMN('[3]Data 2009'!$BC$2:$BC$79),FALSE)+VLOOKUP(A24,'[3]Data 2009'!$A$3:$BO$79,COLUMN('[3]Data 2009'!$BD$3),FALSE)+VLOOKUP(A24,'[3]Data 2009'!$A$3:$BO$79,COLUMN('[3]Data 2009'!$BE$3),FALSE)+VLOOKUP(A24,'[3]Data 2009'!$A$3:$BO$79,COLUMN('[3]Data 2009'!$BF$3),FALSE)+VLOOKUP(A24,'[3]Data 2009'!$A$3:$BO$79,COLUMN('[3]Data 2009'!$BN$3),FALSE))</f>
        <v>208265</v>
      </c>
      <c r="E24" s="6">
        <f>(VLOOKUP(A24,'[3]Data 2009'!$A$3:$BO$79,COLUMN('[3]Data 2009'!$D$1),FALSE)+VLOOKUP(A24,'[3]Data 2009'!$A$3:$BO$79,COLUMN('[3]Data 2009'!$I$3),FALSE)+VLOOKUP(A24,'[3]Data 2009'!$A$3:$BO$79,COLUMN('[3]Data 2009'!$T$3),FALSE)+VLOOKUP(A24,'[3]Data 2009'!$A$3:$BO$79,COLUMN('[3]Data 2009'!$AS$3),FALSE)+VLOOKUP(A24,'[3]Data 2009'!$A$3:$BO$79,COLUMN('[3]Data 2009'!$AY$3),FALSE)+VLOOKUP(A24,'[3]Data 2009'!$A$3:$BO$79,COLUMN('[3]Data 2009'!$BB$3),FALSE)+VLOOKUP(A24,'[3]Data 2009'!$A$3:$BO$79,COLUMN('[3]Data 2009'!$BG$3),FALSE))</f>
        <v>979798</v>
      </c>
      <c r="F24" s="6">
        <f>VLOOKUP(A24,'[3]Data 2009'!$A$3:$BO$79,COLUMN('[3]Data 2009'!H25),FALSE)+VLOOKUP(A24,'[3]Data 2009'!$A$3:$BO$79,COLUMN('[3]Data 2009'!V25),FALSE)+VLOOKUP(A24,'[3]Data 2009'!$A$3:$BO$79,COLUMN('[3]Data 2009'!W25),FALSE)+VLOOKUP(A24,'[3]Data 2009'!$A$3:$BO$79,COLUMN('[3]Data 2009'!X25),FALSE)+VLOOKUP(A24,'[3]Data 2009'!$A$3:$BO$79,COLUMN('[3]Data 2009'!Y25),FALSE)+VLOOKUP(A24,'[3]Data 2009'!$A$3:$BO$79,COLUMN('[3]Data 2009'!AT25),FALSE)+VLOOKUP(A24,'[3]Data 2009'!$A$3:$BO$79,COLUMN('[3]Data 2009'!AX25),FALSE)+VLOOKUP(A24,'[3]Data 2009'!$A$3:$BO$79,COLUMN('[3]Data 2009'!AZ25),FALSE)+VLOOKUP(A24,'[3]Data 2009'!$A$3:$BO$79,COLUMN('[3]Data 2009'!BA25),FALSE)+VLOOKUP(A24,'[3]Data 2009'!$A$3:$BO$79,COLUMN('[3]Data 2009'!BJ25))</f>
        <v>5150</v>
      </c>
      <c r="G24" s="6">
        <f>VLOOKUP(A24,'[3]Data 2009'!$A$3:$BO$79,COLUMN('[3]Data 2009'!U58),FALSE)+VLOOKUP(A24,'[3]Data 2009'!$A$3:$BO$79,COLUMN('[3]Data 2009'!AH58),FALSE)+VLOOKUP(A24,'[3]Data 2009'!$A$3:$BO$79,COLUMN('[3]Data 2009'!AI58),FALSE)+VLOOKUP(A24,'[3]Data 2009'!$A$3:$BO$79,COLUMN('[3]Data 2009'!AJ58),FALSE)+VLOOKUP(A24,'[3]Data 2009'!$A$3:$BO$79,COLUMN('[3]Data 2009'!AK58),FALSE)+VLOOKUP(A24,'[3]Data 2009'!$A$3:$BO$79,COLUMN('[3]Data 2009'!AL58),FALSE)+VLOOKUP(A24,'[3]Data 2009'!$A$3:$BO$79,COLUMN('[3]Data 2009'!BH58),FALSE)+VLOOKUP(A24,'[3]Data 2009'!$A$3:$BO$79,COLUMN('[3]Data 2009'!BI58),FALSE)+VLOOKUP(A24,'[3]Data 2009'!$A$3:$BO$79,COLUMN('[3]Data 2009'!BL58),FALSE)</f>
        <v>44430</v>
      </c>
      <c r="H24" s="6">
        <f>VLOOKUP(A24,'[3]Data 2009'!$A$3:$BO$79,COLUMN('[3]Data 2009'!N58),FALSE)+VLOOKUP(A24,'[3]Data 2009'!$A$3:$BO$79,COLUMN('[3]Data 2009'!P58),FALSE)+VLOOKUP(A24,'[3]Data 2009'!$A$3:$BO$79,COLUMN('[3]Data 2009'!Q58),FALSE)</f>
        <v>22051</v>
      </c>
      <c r="I24" s="6">
        <f>VLOOKUP(A24,'[3]Data 2009'!$A$3:$BO$79,COLUMN('[3]Data 2009'!J25),FALSE)+VLOOKUP(A24,'[3]Data 2009'!$A$3:$BO$79,COLUMN('[3]Data 2009'!R25),FALSE)+VLOOKUP(A24,'[3]Data 2009'!$A$3:$BO$79,COLUMN('[3]Data 2009'!S25),FALSE)+VLOOKUP(A24,'[3]Data 2009'!$A$3:$BO$79,COLUMN('[3]Data 2009'!Z25),FALSE)+VLOOKUP(A24,'[3]Data 2009'!$A$3:$BO$79,COLUMN('[3]Data 2009'!AA25),FALSE)+VLOOKUP(A24,'[3]Data 2009'!$A$3:$BO$79,COLUMN('[3]Data 2009'!AD25),FALSE)+VLOOKUP(A24,'[3]Data 2009'!$A$3:$BO$79,COLUMN('[3]Data 2009'!AE25),FALSE)+VLOOKUP(A24,'[3]Data 2009'!$A$3:$BO$79,COLUMN('[3]Data 2009'!AF25),FALSE)+VLOOKUP(A24,'[3]Data 2009'!$A$3:$BO$79,COLUMN('[3]Data 2009'!AW25),FALSE)+VLOOKUP(A24,'[3]Data 2009'!$A$3:$BO$79,COLUMN('[3]Data 2009'!BK25),FALSE)</f>
        <v>150757</v>
      </c>
      <c r="J24" s="6">
        <f>VLOOKUP(A24,'[3]Data 2009'!$A$3:$BO$79,COLUMN('[3]Data 2009'!F25),FALSE)+VLOOKUP(A24,'[3]Data 2009'!$A$3:$BO$79,COLUMN('[3]Data 2009'!AR25),FALSE)+VLOOKUP(A24,'[3]Data 2009'!$A$3:$BO$79,COLUMN('[3]Data 2009'!AU25),FALSE)</f>
        <v>0</v>
      </c>
      <c r="K24" s="6">
        <f>VLOOKUP(A24,'[3]Data 2009'!$A$3:$BO$79,COLUMN('[3]Data 2009'!G25),FALSE)+VLOOKUP(A24,'[3]Data 2009'!$A$3:$BO$79,COLUMN('[3]Data 2009'!AO25),FALSE)+VLOOKUP(A24,'[3]Data 2009'!$A$3:$BO$79,COLUMN('[3]Data 2009'!AV25),FALSE)+VLOOKUP(A24,'[3]Data 2009'!$A$3:$BO$79,COLUMN('[3]Data 2009'!BO25),FALSE)+VLOOKUP(A24,'[3]Data 2009'!$A$3:$BO$79,COLUMN('[3]Data 2009'!AP25),FALSE)</f>
        <v>3825</v>
      </c>
      <c r="L24" s="6">
        <f>VLOOKUP(A24,'[3]Data 2009'!$A$3:$BO$79,COLUMN('[3]Data 2009'!L25),FALSE)+VLOOKUP(A24,'[3]Data 2009'!$A$3:$BO$79,COLUMN('[3]Data 2009'!AB25),FALSE)+VLOOKUP(A24,'[3]Data 2009'!$A$3:$BO$79,COLUMN('[3]Data 2009'!AC25),FALSE)+VLOOKUP(A24,'[3]Data 2009'!$A$3:$BO$79,COLUMN('[3]Data 2009'!BM25),FALSE)+VLOOKUP(A24,'[3]Data 2009'!$A$3:$BO$79,COLUMN('[3]Data 2009'!K25),FALSE)</f>
        <v>27960</v>
      </c>
      <c r="M24" s="6">
        <f>VLOOKUP(A24,'[3]Data 2009'!$A$3:$BO$79,COLUMN('[3]Data 2009'!AG25),FALSE)+VLOOKUP(A24,'[3]Data 2009'!$A$3:$BO$79,COLUMN('[3]Data 2009'!AM25),FALSE)+VLOOKUP(A24,'[3]Data 2009'!$A$3:$BO$79,COLUMN('[3]Data 2009'!AN25),FALSE)+VLOOKUP(A24,'[3]Data 2009'!$A$3:$BO$79,COLUMN('[3]Data 2009'!AT25),FALSE)</f>
        <v>3917</v>
      </c>
      <c r="N24" s="6">
        <f>VLOOKUP(A24,'[3]Data 2009'!$A$3:$BO$79,COLUMN('[3]Data 2009'!O25),FALSE)+VLOOKUP(A24,'[3]Data 2009'!$A$3:$BO$79,COLUMN('[3]Data 2009'!AQ25),FALSE)</f>
        <v>1562</v>
      </c>
      <c r="O24" s="6">
        <f>VLOOKUP(A24,'[3]Data 2009'!$A$3:$BR$79,COLUMN('[3]Data 2009'!BR25),FALSE)</f>
        <v>32017</v>
      </c>
      <c r="P24" s="21">
        <f t="shared" si="0"/>
        <v>1479732</v>
      </c>
      <c r="R24" s="6">
        <f t="shared" si="1"/>
        <v>2002.5480769230769</v>
      </c>
      <c r="S24" s="6">
        <f t="shared" si="2"/>
        <v>9421.1346153846152</v>
      </c>
      <c r="T24" s="6">
        <f t="shared" si="3"/>
        <v>427.21153846153845</v>
      </c>
      <c r="U24" s="6">
        <f t="shared" si="4"/>
        <v>427.21153846153845</v>
      </c>
      <c r="V24" s="6">
        <f t="shared" si="5"/>
        <v>212.02884615384616</v>
      </c>
      <c r="W24" s="6">
        <f t="shared" si="6"/>
        <v>1449.5865384615386</v>
      </c>
      <c r="X24" s="6">
        <f t="shared" si="7"/>
        <v>0</v>
      </c>
      <c r="Y24" s="6">
        <f t="shared" si="8"/>
        <v>36.778846153846153</v>
      </c>
      <c r="Z24" s="6">
        <f t="shared" si="9"/>
        <v>268.84615384615387</v>
      </c>
      <c r="AA24" s="6">
        <f t="shared" si="10"/>
        <v>37.66346153846154</v>
      </c>
      <c r="AB24" s="6">
        <f t="shared" si="11"/>
        <v>15.01923076923077</v>
      </c>
      <c r="AC24" s="6">
        <f t="shared" si="12"/>
        <v>307.85576923076923</v>
      </c>
    </row>
    <row r="25" spans="1:29">
      <c r="A25" s="25" t="s">
        <v>87</v>
      </c>
      <c r="B25" s="18">
        <v>9</v>
      </c>
      <c r="C25" s="22">
        <f>VLOOKUP(A25,[3]Enrollment!$B$3:$C$80,2,FALSE)</f>
        <v>290</v>
      </c>
      <c r="D25" s="6">
        <f>SUM(VLOOKUP(A25,'[3]Data 2009'!$A$3:$BO$79,5,FALSE)+VLOOKUP(A25,'[3]Data 2009'!$A$3:$BO$79,13,FALSE)+VLOOKUP(A25,'[3]Data 2009'!$A$3:$BO$79,COLUMN('[3]Data 2009'!$BC$2:$BC$79),FALSE)+VLOOKUP(A25,'[3]Data 2009'!$A$3:$BO$79,COLUMN('[3]Data 2009'!$BD$3),FALSE)+VLOOKUP(A25,'[3]Data 2009'!$A$3:$BO$79,COLUMN('[3]Data 2009'!$BE$3),FALSE)+VLOOKUP(A25,'[3]Data 2009'!$A$3:$BO$79,COLUMN('[3]Data 2009'!$BF$3),FALSE)+VLOOKUP(A25,'[3]Data 2009'!$A$3:$BO$79,COLUMN('[3]Data 2009'!$BN$3),FALSE))</f>
        <v>415771</v>
      </c>
      <c r="E25" s="6">
        <f>(VLOOKUP(A25,'[3]Data 2009'!$A$3:$BO$79,COLUMN('[3]Data 2009'!$D$1),FALSE)+VLOOKUP(A25,'[3]Data 2009'!$A$3:$BO$79,COLUMN('[3]Data 2009'!$I$3),FALSE)+VLOOKUP(A25,'[3]Data 2009'!$A$3:$BO$79,COLUMN('[3]Data 2009'!$T$3),FALSE)+VLOOKUP(A25,'[3]Data 2009'!$A$3:$BO$79,COLUMN('[3]Data 2009'!$AS$3),FALSE)+VLOOKUP(A25,'[3]Data 2009'!$A$3:$BO$79,COLUMN('[3]Data 2009'!$AY$3),FALSE)+VLOOKUP(A25,'[3]Data 2009'!$A$3:$BO$79,COLUMN('[3]Data 2009'!$BB$3),FALSE)+VLOOKUP(A25,'[3]Data 2009'!$A$3:$BO$79,COLUMN('[3]Data 2009'!$BG$3),FALSE))</f>
        <v>2863742</v>
      </c>
      <c r="F25" s="6">
        <f>VLOOKUP(A25,'[3]Data 2009'!$A$3:$BO$79,COLUMN('[3]Data 2009'!H26),FALSE)+VLOOKUP(A25,'[3]Data 2009'!$A$3:$BO$79,COLUMN('[3]Data 2009'!V26),FALSE)+VLOOKUP(A25,'[3]Data 2009'!$A$3:$BO$79,COLUMN('[3]Data 2009'!W26),FALSE)+VLOOKUP(A25,'[3]Data 2009'!$A$3:$BO$79,COLUMN('[3]Data 2009'!X26),FALSE)+VLOOKUP(A25,'[3]Data 2009'!$A$3:$BO$79,COLUMN('[3]Data 2009'!Y26),FALSE)+VLOOKUP(A25,'[3]Data 2009'!$A$3:$BO$79,COLUMN('[3]Data 2009'!AT26),FALSE)+VLOOKUP(A25,'[3]Data 2009'!$A$3:$BO$79,COLUMN('[3]Data 2009'!AX26),FALSE)+VLOOKUP(A25,'[3]Data 2009'!$A$3:$BO$79,COLUMN('[3]Data 2009'!AZ26),FALSE)+VLOOKUP(A25,'[3]Data 2009'!$A$3:$BO$79,COLUMN('[3]Data 2009'!BA26),FALSE)+VLOOKUP(A25,'[3]Data 2009'!$A$3:$BO$79,COLUMN('[3]Data 2009'!BJ26))</f>
        <v>216432</v>
      </c>
      <c r="G25" s="6">
        <f>VLOOKUP(A25,'[3]Data 2009'!$A$3:$BO$79,COLUMN('[3]Data 2009'!U59),FALSE)+VLOOKUP(A25,'[3]Data 2009'!$A$3:$BO$79,COLUMN('[3]Data 2009'!AH59),FALSE)+VLOOKUP(A25,'[3]Data 2009'!$A$3:$BO$79,COLUMN('[3]Data 2009'!AI59),FALSE)+VLOOKUP(A25,'[3]Data 2009'!$A$3:$BO$79,COLUMN('[3]Data 2009'!AJ59),FALSE)+VLOOKUP(A25,'[3]Data 2009'!$A$3:$BO$79,COLUMN('[3]Data 2009'!AK59),FALSE)+VLOOKUP(A25,'[3]Data 2009'!$A$3:$BO$79,COLUMN('[3]Data 2009'!AL59),FALSE)+VLOOKUP(A25,'[3]Data 2009'!$A$3:$BO$79,COLUMN('[3]Data 2009'!BH59),FALSE)+VLOOKUP(A25,'[3]Data 2009'!$A$3:$BO$79,COLUMN('[3]Data 2009'!BI59),FALSE)+VLOOKUP(A25,'[3]Data 2009'!$A$3:$BO$79,COLUMN('[3]Data 2009'!BL59),FALSE)</f>
        <v>48319</v>
      </c>
      <c r="H25" s="6">
        <f>VLOOKUP(A25,'[3]Data 2009'!$A$3:$BO$79,COLUMN('[3]Data 2009'!N59),FALSE)+VLOOKUP(A25,'[3]Data 2009'!$A$3:$BO$79,COLUMN('[3]Data 2009'!P59),FALSE)+VLOOKUP(A25,'[3]Data 2009'!$A$3:$BO$79,COLUMN('[3]Data 2009'!Q59),FALSE)</f>
        <v>22112</v>
      </c>
      <c r="I25" s="6">
        <f>VLOOKUP(A25,'[3]Data 2009'!$A$3:$BO$79,COLUMN('[3]Data 2009'!J26),FALSE)+VLOOKUP(A25,'[3]Data 2009'!$A$3:$BO$79,COLUMN('[3]Data 2009'!R26),FALSE)+VLOOKUP(A25,'[3]Data 2009'!$A$3:$BO$79,COLUMN('[3]Data 2009'!S26),FALSE)+VLOOKUP(A25,'[3]Data 2009'!$A$3:$BO$79,COLUMN('[3]Data 2009'!Z26),FALSE)+VLOOKUP(A25,'[3]Data 2009'!$A$3:$BO$79,COLUMN('[3]Data 2009'!AA26),FALSE)+VLOOKUP(A25,'[3]Data 2009'!$A$3:$BO$79,COLUMN('[3]Data 2009'!AD26),FALSE)+VLOOKUP(A25,'[3]Data 2009'!$A$3:$BO$79,COLUMN('[3]Data 2009'!AE26),FALSE)+VLOOKUP(A25,'[3]Data 2009'!$A$3:$BO$79,COLUMN('[3]Data 2009'!AF26),FALSE)+VLOOKUP(A25,'[3]Data 2009'!$A$3:$BO$79,COLUMN('[3]Data 2009'!AW26),FALSE)+VLOOKUP(A25,'[3]Data 2009'!$A$3:$BO$79,COLUMN('[3]Data 2009'!BK26),FALSE)</f>
        <v>73943</v>
      </c>
      <c r="J25" s="6">
        <f>VLOOKUP(A25,'[3]Data 2009'!$A$3:$BO$79,COLUMN('[3]Data 2009'!F26),FALSE)+VLOOKUP(A25,'[3]Data 2009'!$A$3:$BO$79,COLUMN('[3]Data 2009'!AR26),FALSE)+VLOOKUP(A25,'[3]Data 2009'!$A$3:$BO$79,COLUMN('[3]Data 2009'!AU26),FALSE)</f>
        <v>3225</v>
      </c>
      <c r="K25" s="6">
        <f>VLOOKUP(A25,'[3]Data 2009'!$A$3:$BO$79,COLUMN('[3]Data 2009'!G26),FALSE)+VLOOKUP(A25,'[3]Data 2009'!$A$3:$BO$79,COLUMN('[3]Data 2009'!AO26),FALSE)+VLOOKUP(A25,'[3]Data 2009'!$A$3:$BO$79,COLUMN('[3]Data 2009'!AV26),FALSE)+VLOOKUP(A25,'[3]Data 2009'!$A$3:$BO$79,COLUMN('[3]Data 2009'!BO26),FALSE)+VLOOKUP(A25,'[3]Data 2009'!$A$3:$BO$79,COLUMN('[3]Data 2009'!AP26),FALSE)</f>
        <v>16220</v>
      </c>
      <c r="L25" s="6">
        <f>VLOOKUP(A25,'[3]Data 2009'!$A$3:$BO$79,COLUMN('[3]Data 2009'!L26),FALSE)+VLOOKUP(A25,'[3]Data 2009'!$A$3:$BO$79,COLUMN('[3]Data 2009'!AB26),FALSE)+VLOOKUP(A25,'[3]Data 2009'!$A$3:$BO$79,COLUMN('[3]Data 2009'!AC26),FALSE)+VLOOKUP(A25,'[3]Data 2009'!$A$3:$BO$79,COLUMN('[3]Data 2009'!BM26),FALSE)+VLOOKUP(A25,'[3]Data 2009'!$A$3:$BO$79,COLUMN('[3]Data 2009'!K26),FALSE)</f>
        <v>0</v>
      </c>
      <c r="M25" s="6">
        <f>VLOOKUP(A25,'[3]Data 2009'!$A$3:$BO$79,COLUMN('[3]Data 2009'!AG26),FALSE)+VLOOKUP(A25,'[3]Data 2009'!$A$3:$BO$79,COLUMN('[3]Data 2009'!AM26),FALSE)+VLOOKUP(A25,'[3]Data 2009'!$A$3:$BO$79,COLUMN('[3]Data 2009'!AN26),FALSE)+VLOOKUP(A25,'[3]Data 2009'!$A$3:$BO$79,COLUMN('[3]Data 2009'!AT26),FALSE)</f>
        <v>16875</v>
      </c>
      <c r="N25" s="6">
        <f>VLOOKUP(A25,'[3]Data 2009'!$A$3:$BO$79,COLUMN('[3]Data 2009'!O26),FALSE)+VLOOKUP(A25,'[3]Data 2009'!$A$3:$BO$79,COLUMN('[3]Data 2009'!AQ26),FALSE)</f>
        <v>23949</v>
      </c>
      <c r="O25" s="6">
        <f>VLOOKUP(A25,'[3]Data 2009'!$A$3:$BR$79,COLUMN('[3]Data 2009'!BR26),FALSE)</f>
        <v>21907</v>
      </c>
      <c r="P25" s="21">
        <f t="shared" si="0"/>
        <v>3722495</v>
      </c>
      <c r="R25" s="6">
        <f t="shared" si="1"/>
        <v>1433.6931034482759</v>
      </c>
      <c r="S25" s="6">
        <f t="shared" si="2"/>
        <v>9874.9724137931044</v>
      </c>
      <c r="T25" s="6">
        <f t="shared" si="3"/>
        <v>166.61724137931034</v>
      </c>
      <c r="U25" s="6">
        <f t="shared" si="4"/>
        <v>166.61724137931034</v>
      </c>
      <c r="V25" s="6">
        <f t="shared" si="5"/>
        <v>76.248275862068965</v>
      </c>
      <c r="W25" s="6">
        <f t="shared" si="6"/>
        <v>254.97586206896551</v>
      </c>
      <c r="X25" s="6">
        <f t="shared" si="7"/>
        <v>11.120689655172415</v>
      </c>
      <c r="Y25" s="6">
        <f t="shared" si="8"/>
        <v>55.931034482758619</v>
      </c>
      <c r="Z25" s="6">
        <f t="shared" si="9"/>
        <v>0</v>
      </c>
      <c r="AA25" s="6">
        <f t="shared" si="10"/>
        <v>58.189655172413794</v>
      </c>
      <c r="AB25" s="6">
        <f t="shared" si="11"/>
        <v>82.58275862068966</v>
      </c>
      <c r="AC25" s="6">
        <f t="shared" si="12"/>
        <v>75.541379310344823</v>
      </c>
    </row>
    <row r="26" spans="1:29">
      <c r="A26" s="25" t="s">
        <v>88</v>
      </c>
      <c r="B26" s="18">
        <v>3</v>
      </c>
      <c r="C26" s="22">
        <f>VLOOKUP(A26,[3]Enrollment!$B$3:$C$80,2,FALSE)</f>
        <v>201</v>
      </c>
      <c r="D26" s="6">
        <f>SUM(VLOOKUP(A26,'[3]Data 2009'!$A$3:$BO$79,5,FALSE)+VLOOKUP(A26,'[3]Data 2009'!$A$3:$BO$79,13,FALSE)+VLOOKUP(A26,'[3]Data 2009'!$A$3:$BO$79,COLUMN('[3]Data 2009'!$BC$2:$BC$79),FALSE)+VLOOKUP(A26,'[3]Data 2009'!$A$3:$BO$79,COLUMN('[3]Data 2009'!$BD$3),FALSE)+VLOOKUP(A26,'[3]Data 2009'!$A$3:$BO$79,COLUMN('[3]Data 2009'!$BE$3),FALSE)+VLOOKUP(A26,'[3]Data 2009'!$A$3:$BO$79,COLUMN('[3]Data 2009'!$BF$3),FALSE)+VLOOKUP(A26,'[3]Data 2009'!$A$3:$BO$79,COLUMN('[3]Data 2009'!$BN$3),FALSE))</f>
        <v>252738</v>
      </c>
      <c r="E26" s="6">
        <f>(VLOOKUP(A26,'[3]Data 2009'!$A$3:$BO$79,COLUMN('[3]Data 2009'!$D$1),FALSE)+VLOOKUP(A26,'[3]Data 2009'!$A$3:$BO$79,COLUMN('[3]Data 2009'!$I$3),FALSE)+VLOOKUP(A26,'[3]Data 2009'!$A$3:$BO$79,COLUMN('[3]Data 2009'!$T$3),FALSE)+VLOOKUP(A26,'[3]Data 2009'!$A$3:$BO$79,COLUMN('[3]Data 2009'!$AS$3),FALSE)+VLOOKUP(A26,'[3]Data 2009'!$A$3:$BO$79,COLUMN('[3]Data 2009'!$AY$3),FALSE)+VLOOKUP(A26,'[3]Data 2009'!$A$3:$BO$79,COLUMN('[3]Data 2009'!$BB$3),FALSE)+VLOOKUP(A26,'[3]Data 2009'!$A$3:$BO$79,COLUMN('[3]Data 2009'!$BG$3),FALSE))</f>
        <v>2007209</v>
      </c>
      <c r="F26" s="6">
        <f>VLOOKUP(A26,'[3]Data 2009'!$A$3:$BO$79,COLUMN('[3]Data 2009'!H27),FALSE)+VLOOKUP(A26,'[3]Data 2009'!$A$3:$BO$79,COLUMN('[3]Data 2009'!V27),FALSE)+VLOOKUP(A26,'[3]Data 2009'!$A$3:$BO$79,COLUMN('[3]Data 2009'!W27),FALSE)+VLOOKUP(A26,'[3]Data 2009'!$A$3:$BO$79,COLUMN('[3]Data 2009'!X27),FALSE)+VLOOKUP(A26,'[3]Data 2009'!$A$3:$BO$79,COLUMN('[3]Data 2009'!Y27),FALSE)+VLOOKUP(A26,'[3]Data 2009'!$A$3:$BO$79,COLUMN('[3]Data 2009'!AT27),FALSE)+VLOOKUP(A26,'[3]Data 2009'!$A$3:$BO$79,COLUMN('[3]Data 2009'!AX27),FALSE)+VLOOKUP(A26,'[3]Data 2009'!$A$3:$BO$79,COLUMN('[3]Data 2009'!AZ27),FALSE)+VLOOKUP(A26,'[3]Data 2009'!$A$3:$BO$79,COLUMN('[3]Data 2009'!BA27),FALSE)+VLOOKUP(A26,'[3]Data 2009'!$A$3:$BO$79,COLUMN('[3]Data 2009'!BJ27))</f>
        <v>69967</v>
      </c>
      <c r="G26" s="6">
        <f>VLOOKUP(A26,'[3]Data 2009'!$A$3:$BO$79,COLUMN('[3]Data 2009'!U60),FALSE)+VLOOKUP(A26,'[3]Data 2009'!$A$3:$BO$79,COLUMN('[3]Data 2009'!AH60),FALSE)+VLOOKUP(A26,'[3]Data 2009'!$A$3:$BO$79,COLUMN('[3]Data 2009'!AI60),FALSE)+VLOOKUP(A26,'[3]Data 2009'!$A$3:$BO$79,COLUMN('[3]Data 2009'!AJ60),FALSE)+VLOOKUP(A26,'[3]Data 2009'!$A$3:$BO$79,COLUMN('[3]Data 2009'!AK60),FALSE)+VLOOKUP(A26,'[3]Data 2009'!$A$3:$BO$79,COLUMN('[3]Data 2009'!AL60),FALSE)+VLOOKUP(A26,'[3]Data 2009'!$A$3:$BO$79,COLUMN('[3]Data 2009'!BH60),FALSE)+VLOOKUP(A26,'[3]Data 2009'!$A$3:$BO$79,COLUMN('[3]Data 2009'!BI60),FALSE)+VLOOKUP(A26,'[3]Data 2009'!$A$3:$BO$79,COLUMN('[3]Data 2009'!BL60),FALSE)</f>
        <v>133125</v>
      </c>
      <c r="H26" s="6">
        <f>VLOOKUP(A26,'[3]Data 2009'!$A$3:$BO$79,COLUMN('[3]Data 2009'!N60),FALSE)+VLOOKUP(A26,'[3]Data 2009'!$A$3:$BO$79,COLUMN('[3]Data 2009'!P60),FALSE)+VLOOKUP(A26,'[3]Data 2009'!$A$3:$BO$79,COLUMN('[3]Data 2009'!Q60),FALSE)</f>
        <v>19091</v>
      </c>
      <c r="I26" s="6">
        <f>VLOOKUP(A26,'[3]Data 2009'!$A$3:$BO$79,COLUMN('[3]Data 2009'!J27),FALSE)+VLOOKUP(A26,'[3]Data 2009'!$A$3:$BO$79,COLUMN('[3]Data 2009'!R27),FALSE)+VLOOKUP(A26,'[3]Data 2009'!$A$3:$BO$79,COLUMN('[3]Data 2009'!S27),FALSE)+VLOOKUP(A26,'[3]Data 2009'!$A$3:$BO$79,COLUMN('[3]Data 2009'!Z27),FALSE)+VLOOKUP(A26,'[3]Data 2009'!$A$3:$BO$79,COLUMN('[3]Data 2009'!AA27),FALSE)+VLOOKUP(A26,'[3]Data 2009'!$A$3:$BO$79,COLUMN('[3]Data 2009'!AD27),FALSE)+VLOOKUP(A26,'[3]Data 2009'!$A$3:$BO$79,COLUMN('[3]Data 2009'!AE27),FALSE)+VLOOKUP(A26,'[3]Data 2009'!$A$3:$BO$79,COLUMN('[3]Data 2009'!AF27),FALSE)+VLOOKUP(A26,'[3]Data 2009'!$A$3:$BO$79,COLUMN('[3]Data 2009'!AW27),FALSE)+VLOOKUP(A26,'[3]Data 2009'!$A$3:$BO$79,COLUMN('[3]Data 2009'!BK27),FALSE)</f>
        <v>35870</v>
      </c>
      <c r="J26" s="6">
        <f>VLOOKUP(A26,'[3]Data 2009'!$A$3:$BO$79,COLUMN('[3]Data 2009'!F27),FALSE)+VLOOKUP(A26,'[3]Data 2009'!$A$3:$BO$79,COLUMN('[3]Data 2009'!AR27),FALSE)+VLOOKUP(A26,'[3]Data 2009'!$A$3:$BO$79,COLUMN('[3]Data 2009'!AU27),FALSE)</f>
        <v>4469</v>
      </c>
      <c r="K26" s="6">
        <f>VLOOKUP(A26,'[3]Data 2009'!$A$3:$BO$79,COLUMN('[3]Data 2009'!G27),FALSE)+VLOOKUP(A26,'[3]Data 2009'!$A$3:$BO$79,COLUMN('[3]Data 2009'!AO27),FALSE)+VLOOKUP(A26,'[3]Data 2009'!$A$3:$BO$79,COLUMN('[3]Data 2009'!AV27),FALSE)+VLOOKUP(A26,'[3]Data 2009'!$A$3:$BO$79,COLUMN('[3]Data 2009'!BO27),FALSE)+VLOOKUP(A26,'[3]Data 2009'!$A$3:$BO$79,COLUMN('[3]Data 2009'!AP27),FALSE)</f>
        <v>33978</v>
      </c>
      <c r="L26" s="6">
        <f>VLOOKUP(A26,'[3]Data 2009'!$A$3:$BO$79,COLUMN('[3]Data 2009'!L27),FALSE)+VLOOKUP(A26,'[3]Data 2009'!$A$3:$BO$79,COLUMN('[3]Data 2009'!AB27),FALSE)+VLOOKUP(A26,'[3]Data 2009'!$A$3:$BO$79,COLUMN('[3]Data 2009'!AC27),FALSE)+VLOOKUP(A26,'[3]Data 2009'!$A$3:$BO$79,COLUMN('[3]Data 2009'!BM27),FALSE)+VLOOKUP(A26,'[3]Data 2009'!$A$3:$BO$79,COLUMN('[3]Data 2009'!K27),FALSE)</f>
        <v>34774</v>
      </c>
      <c r="M26" s="6">
        <f>VLOOKUP(A26,'[3]Data 2009'!$A$3:$BO$79,COLUMN('[3]Data 2009'!AG27),FALSE)+VLOOKUP(A26,'[3]Data 2009'!$A$3:$BO$79,COLUMN('[3]Data 2009'!AM27),FALSE)+VLOOKUP(A26,'[3]Data 2009'!$A$3:$BO$79,COLUMN('[3]Data 2009'!AN27),FALSE)+VLOOKUP(A26,'[3]Data 2009'!$A$3:$BO$79,COLUMN('[3]Data 2009'!AT27),FALSE)</f>
        <v>36677</v>
      </c>
      <c r="N26" s="6">
        <f>VLOOKUP(A26,'[3]Data 2009'!$A$3:$BO$79,COLUMN('[3]Data 2009'!O27),FALSE)+VLOOKUP(A26,'[3]Data 2009'!$A$3:$BO$79,COLUMN('[3]Data 2009'!AQ27),FALSE)</f>
        <v>16010</v>
      </c>
      <c r="O26" s="6">
        <f>VLOOKUP(A26,'[3]Data 2009'!$A$3:$BR$79,COLUMN('[3]Data 2009'!BR27),FALSE)</f>
        <v>45301</v>
      </c>
      <c r="P26" s="21">
        <f t="shared" si="0"/>
        <v>2689209</v>
      </c>
      <c r="R26" s="6">
        <f t="shared" si="1"/>
        <v>1257.4029850746269</v>
      </c>
      <c r="S26" s="6">
        <f t="shared" si="2"/>
        <v>9986.1144278606971</v>
      </c>
      <c r="T26" s="6">
        <f t="shared" si="3"/>
        <v>662.31343283582089</v>
      </c>
      <c r="U26" s="6">
        <f t="shared" si="4"/>
        <v>662.31343283582089</v>
      </c>
      <c r="V26" s="6">
        <f t="shared" si="5"/>
        <v>94.980099502487562</v>
      </c>
      <c r="W26" s="6">
        <f t="shared" si="6"/>
        <v>178.45771144278606</v>
      </c>
      <c r="X26" s="6">
        <f t="shared" si="7"/>
        <v>22.233830845771145</v>
      </c>
      <c r="Y26" s="6">
        <f t="shared" si="8"/>
        <v>169.044776119403</v>
      </c>
      <c r="Z26" s="6">
        <f t="shared" si="9"/>
        <v>173.00497512437812</v>
      </c>
      <c r="AA26" s="6">
        <f t="shared" si="10"/>
        <v>182.4726368159204</v>
      </c>
      <c r="AB26" s="6">
        <f t="shared" si="11"/>
        <v>79.651741293532339</v>
      </c>
      <c r="AC26" s="6">
        <f t="shared" si="12"/>
        <v>225.37810945273631</v>
      </c>
    </row>
    <row r="27" spans="1:29">
      <c r="A27" s="25" t="s">
        <v>89</v>
      </c>
      <c r="B27" s="18">
        <v>3</v>
      </c>
      <c r="C27" s="22">
        <f>VLOOKUP(A27,[3]Enrollment!$B$3:$C$80,2,FALSE)</f>
        <v>324</v>
      </c>
      <c r="D27" s="6">
        <f>SUM(VLOOKUP(A27,'[3]Data 2009'!$A$3:$BO$79,5,FALSE)+VLOOKUP(A27,'[3]Data 2009'!$A$3:$BO$79,13,FALSE)+VLOOKUP(A27,'[3]Data 2009'!$A$3:$BO$79,COLUMN('[3]Data 2009'!$BC$2:$BC$79),FALSE)+VLOOKUP(A27,'[3]Data 2009'!$A$3:$BO$79,COLUMN('[3]Data 2009'!$BD$3),FALSE)+VLOOKUP(A27,'[3]Data 2009'!$A$3:$BO$79,COLUMN('[3]Data 2009'!$BE$3),FALSE)+VLOOKUP(A27,'[3]Data 2009'!$A$3:$BO$79,COLUMN('[3]Data 2009'!$BF$3),FALSE)+VLOOKUP(A27,'[3]Data 2009'!$A$3:$BO$79,COLUMN('[3]Data 2009'!$BN$3),FALSE))</f>
        <v>450116</v>
      </c>
      <c r="E27" s="6">
        <f>(VLOOKUP(A27,'[3]Data 2009'!$A$3:$BO$79,COLUMN('[3]Data 2009'!$D$1),FALSE)+VLOOKUP(A27,'[3]Data 2009'!$A$3:$BO$79,COLUMN('[3]Data 2009'!$I$3),FALSE)+VLOOKUP(A27,'[3]Data 2009'!$A$3:$BO$79,COLUMN('[3]Data 2009'!$T$3),FALSE)+VLOOKUP(A27,'[3]Data 2009'!$A$3:$BO$79,COLUMN('[3]Data 2009'!$AS$3),FALSE)+VLOOKUP(A27,'[3]Data 2009'!$A$3:$BO$79,COLUMN('[3]Data 2009'!$AY$3),FALSE)+VLOOKUP(A27,'[3]Data 2009'!$A$3:$BO$79,COLUMN('[3]Data 2009'!$BB$3),FALSE)+VLOOKUP(A27,'[3]Data 2009'!$A$3:$BO$79,COLUMN('[3]Data 2009'!$BG$3),FALSE))</f>
        <v>3095116</v>
      </c>
      <c r="F27" s="6">
        <f>VLOOKUP(A27,'[3]Data 2009'!$A$3:$BO$79,COLUMN('[3]Data 2009'!H28),FALSE)+VLOOKUP(A27,'[3]Data 2009'!$A$3:$BO$79,COLUMN('[3]Data 2009'!V28),FALSE)+VLOOKUP(A27,'[3]Data 2009'!$A$3:$BO$79,COLUMN('[3]Data 2009'!W28),FALSE)+VLOOKUP(A27,'[3]Data 2009'!$A$3:$BO$79,COLUMN('[3]Data 2009'!X28),FALSE)+VLOOKUP(A27,'[3]Data 2009'!$A$3:$BO$79,COLUMN('[3]Data 2009'!Y28),FALSE)+VLOOKUP(A27,'[3]Data 2009'!$A$3:$BO$79,COLUMN('[3]Data 2009'!AT28),FALSE)+VLOOKUP(A27,'[3]Data 2009'!$A$3:$BO$79,COLUMN('[3]Data 2009'!AX28),FALSE)+VLOOKUP(A27,'[3]Data 2009'!$A$3:$BO$79,COLUMN('[3]Data 2009'!AZ28),FALSE)+VLOOKUP(A27,'[3]Data 2009'!$A$3:$BO$79,COLUMN('[3]Data 2009'!BA28),FALSE)+VLOOKUP(A27,'[3]Data 2009'!$A$3:$BO$79,COLUMN('[3]Data 2009'!BJ28))</f>
        <v>6182</v>
      </c>
      <c r="G27" s="6">
        <f>VLOOKUP(A27,'[3]Data 2009'!$A$3:$BO$79,COLUMN('[3]Data 2009'!U61),FALSE)+VLOOKUP(A27,'[3]Data 2009'!$A$3:$BO$79,COLUMN('[3]Data 2009'!AH61),FALSE)+VLOOKUP(A27,'[3]Data 2009'!$A$3:$BO$79,COLUMN('[3]Data 2009'!AI61),FALSE)+VLOOKUP(A27,'[3]Data 2009'!$A$3:$BO$79,COLUMN('[3]Data 2009'!AJ61),FALSE)+VLOOKUP(A27,'[3]Data 2009'!$A$3:$BO$79,COLUMN('[3]Data 2009'!AK61),FALSE)+VLOOKUP(A27,'[3]Data 2009'!$A$3:$BO$79,COLUMN('[3]Data 2009'!AL61),FALSE)+VLOOKUP(A27,'[3]Data 2009'!$A$3:$BO$79,COLUMN('[3]Data 2009'!BH61),FALSE)+VLOOKUP(A27,'[3]Data 2009'!$A$3:$BO$79,COLUMN('[3]Data 2009'!BI61),FALSE)+VLOOKUP(A27,'[3]Data 2009'!$A$3:$BO$79,COLUMN('[3]Data 2009'!BL61),FALSE)</f>
        <v>309281</v>
      </c>
      <c r="H27" s="6">
        <f>VLOOKUP(A27,'[3]Data 2009'!$A$3:$BO$79,COLUMN('[3]Data 2009'!N61),FALSE)+VLOOKUP(A27,'[3]Data 2009'!$A$3:$BO$79,COLUMN('[3]Data 2009'!P61),FALSE)+VLOOKUP(A27,'[3]Data 2009'!$A$3:$BO$79,COLUMN('[3]Data 2009'!Q61),FALSE)</f>
        <v>401188</v>
      </c>
      <c r="I27" s="6">
        <f>VLOOKUP(A27,'[3]Data 2009'!$A$3:$BO$79,COLUMN('[3]Data 2009'!J28),FALSE)+VLOOKUP(A27,'[3]Data 2009'!$A$3:$BO$79,COLUMN('[3]Data 2009'!R28),FALSE)+VLOOKUP(A27,'[3]Data 2009'!$A$3:$BO$79,COLUMN('[3]Data 2009'!S28),FALSE)+VLOOKUP(A27,'[3]Data 2009'!$A$3:$BO$79,COLUMN('[3]Data 2009'!Z28),FALSE)+VLOOKUP(A27,'[3]Data 2009'!$A$3:$BO$79,COLUMN('[3]Data 2009'!AA28),FALSE)+VLOOKUP(A27,'[3]Data 2009'!$A$3:$BO$79,COLUMN('[3]Data 2009'!AD28),FALSE)+VLOOKUP(A27,'[3]Data 2009'!$A$3:$BO$79,COLUMN('[3]Data 2009'!AE28),FALSE)+VLOOKUP(A27,'[3]Data 2009'!$A$3:$BO$79,COLUMN('[3]Data 2009'!AF28),FALSE)+VLOOKUP(A27,'[3]Data 2009'!$A$3:$BO$79,COLUMN('[3]Data 2009'!AW28),FALSE)+VLOOKUP(A27,'[3]Data 2009'!$A$3:$BO$79,COLUMN('[3]Data 2009'!BK28),FALSE)</f>
        <v>945440</v>
      </c>
      <c r="J27" s="6">
        <f>VLOOKUP(A27,'[3]Data 2009'!$A$3:$BO$79,COLUMN('[3]Data 2009'!F28),FALSE)+VLOOKUP(A27,'[3]Data 2009'!$A$3:$BO$79,COLUMN('[3]Data 2009'!AR28),FALSE)+VLOOKUP(A27,'[3]Data 2009'!$A$3:$BO$79,COLUMN('[3]Data 2009'!AU28),FALSE)</f>
        <v>108295</v>
      </c>
      <c r="K27" s="6">
        <f>VLOOKUP(A27,'[3]Data 2009'!$A$3:$BO$79,COLUMN('[3]Data 2009'!G28),FALSE)+VLOOKUP(A27,'[3]Data 2009'!$A$3:$BO$79,COLUMN('[3]Data 2009'!AO28),FALSE)+VLOOKUP(A27,'[3]Data 2009'!$A$3:$BO$79,COLUMN('[3]Data 2009'!AV28),FALSE)+VLOOKUP(A27,'[3]Data 2009'!$A$3:$BO$79,COLUMN('[3]Data 2009'!BO28),FALSE)+VLOOKUP(A27,'[3]Data 2009'!$A$3:$BO$79,COLUMN('[3]Data 2009'!AP28),FALSE)</f>
        <v>20750</v>
      </c>
      <c r="L27" s="6">
        <f>VLOOKUP(A27,'[3]Data 2009'!$A$3:$BO$79,COLUMN('[3]Data 2009'!L28),FALSE)+VLOOKUP(A27,'[3]Data 2009'!$A$3:$BO$79,COLUMN('[3]Data 2009'!AB28),FALSE)+VLOOKUP(A27,'[3]Data 2009'!$A$3:$BO$79,COLUMN('[3]Data 2009'!AC28),FALSE)+VLOOKUP(A27,'[3]Data 2009'!$A$3:$BO$79,COLUMN('[3]Data 2009'!BM28),FALSE)+VLOOKUP(A27,'[3]Data 2009'!$A$3:$BO$79,COLUMN('[3]Data 2009'!K28),FALSE)</f>
        <v>41847</v>
      </c>
      <c r="M27" s="6">
        <f>VLOOKUP(A27,'[3]Data 2009'!$A$3:$BO$79,COLUMN('[3]Data 2009'!AG28),FALSE)+VLOOKUP(A27,'[3]Data 2009'!$A$3:$BO$79,COLUMN('[3]Data 2009'!AM28),FALSE)+VLOOKUP(A27,'[3]Data 2009'!$A$3:$BO$79,COLUMN('[3]Data 2009'!AN28),FALSE)+VLOOKUP(A27,'[3]Data 2009'!$A$3:$BO$79,COLUMN('[3]Data 2009'!AT28),FALSE)</f>
        <v>113617</v>
      </c>
      <c r="N27" s="6">
        <f>VLOOKUP(A27,'[3]Data 2009'!$A$3:$BO$79,COLUMN('[3]Data 2009'!O28),FALSE)+VLOOKUP(A27,'[3]Data 2009'!$A$3:$BO$79,COLUMN('[3]Data 2009'!AQ28),FALSE)</f>
        <v>1088</v>
      </c>
      <c r="O27" s="6">
        <f>VLOOKUP(A27,'[3]Data 2009'!$A$3:$BR$79,COLUMN('[3]Data 2009'!BR28),FALSE)</f>
        <v>64469</v>
      </c>
      <c r="P27" s="21">
        <f t="shared" si="0"/>
        <v>5557389</v>
      </c>
      <c r="R27" s="6">
        <f t="shared" si="1"/>
        <v>1389.2469135802469</v>
      </c>
      <c r="S27" s="6">
        <f t="shared" si="2"/>
        <v>9552.8271604938273</v>
      </c>
      <c r="T27" s="6">
        <f t="shared" si="3"/>
        <v>954.57098765432102</v>
      </c>
      <c r="U27" s="6">
        <f t="shared" si="4"/>
        <v>954.57098765432102</v>
      </c>
      <c r="V27" s="6">
        <f t="shared" si="5"/>
        <v>1238.2345679012346</v>
      </c>
      <c r="W27" s="6">
        <f t="shared" si="6"/>
        <v>2918.0246913580245</v>
      </c>
      <c r="X27" s="6">
        <f t="shared" si="7"/>
        <v>334.24382716049382</v>
      </c>
      <c r="Y27" s="6">
        <f t="shared" si="8"/>
        <v>64.043209876543216</v>
      </c>
      <c r="Z27" s="6">
        <f t="shared" si="9"/>
        <v>129.15740740740742</v>
      </c>
      <c r="AA27" s="6">
        <f t="shared" si="10"/>
        <v>350.66975308641975</v>
      </c>
      <c r="AB27" s="6">
        <f t="shared" si="11"/>
        <v>3.3580246913580245</v>
      </c>
      <c r="AC27" s="6">
        <f t="shared" si="12"/>
        <v>198.97839506172841</v>
      </c>
    </row>
    <row r="28" spans="1:29">
      <c r="A28" s="25" t="s">
        <v>90</v>
      </c>
      <c r="B28" s="18">
        <v>1</v>
      </c>
      <c r="C28" s="22">
        <f>VLOOKUP(A28,[3]Enrollment!$B$3:$C$80,2,FALSE)</f>
        <v>99</v>
      </c>
      <c r="D28" s="6">
        <f>SUM(VLOOKUP(A28,'[3]Data 2009'!$A$3:$BO$79,5,FALSE)+VLOOKUP(A28,'[3]Data 2009'!$A$3:$BO$79,13,FALSE)+VLOOKUP(A28,'[3]Data 2009'!$A$3:$BO$79,COLUMN('[3]Data 2009'!$BC$2:$BC$79),FALSE)+VLOOKUP(A28,'[3]Data 2009'!$A$3:$BO$79,COLUMN('[3]Data 2009'!$BD$3),FALSE)+VLOOKUP(A28,'[3]Data 2009'!$A$3:$BO$79,COLUMN('[3]Data 2009'!$BE$3),FALSE)+VLOOKUP(A28,'[3]Data 2009'!$A$3:$BO$79,COLUMN('[3]Data 2009'!$BF$3),FALSE)+VLOOKUP(A28,'[3]Data 2009'!$A$3:$BO$79,COLUMN('[3]Data 2009'!$BN$3),FALSE))</f>
        <v>218689</v>
      </c>
      <c r="E28" s="6">
        <f>(VLOOKUP(A28,'[3]Data 2009'!$A$3:$BO$79,COLUMN('[3]Data 2009'!$D$1),FALSE)+VLOOKUP(A28,'[3]Data 2009'!$A$3:$BO$79,COLUMN('[3]Data 2009'!$I$3),FALSE)+VLOOKUP(A28,'[3]Data 2009'!$A$3:$BO$79,COLUMN('[3]Data 2009'!$T$3),FALSE)+VLOOKUP(A28,'[3]Data 2009'!$A$3:$BO$79,COLUMN('[3]Data 2009'!$AS$3),FALSE)+VLOOKUP(A28,'[3]Data 2009'!$A$3:$BO$79,COLUMN('[3]Data 2009'!$AY$3),FALSE)+VLOOKUP(A28,'[3]Data 2009'!$A$3:$BO$79,COLUMN('[3]Data 2009'!$BB$3),FALSE)+VLOOKUP(A28,'[3]Data 2009'!$A$3:$BO$79,COLUMN('[3]Data 2009'!$BG$3),FALSE))</f>
        <v>1118405</v>
      </c>
      <c r="F28" s="6">
        <f>VLOOKUP(A28,'[3]Data 2009'!$A$3:$BO$79,COLUMN('[3]Data 2009'!H29),FALSE)+VLOOKUP(A28,'[3]Data 2009'!$A$3:$BO$79,COLUMN('[3]Data 2009'!V29),FALSE)+VLOOKUP(A28,'[3]Data 2009'!$A$3:$BO$79,COLUMN('[3]Data 2009'!W29),FALSE)+VLOOKUP(A28,'[3]Data 2009'!$A$3:$BO$79,COLUMN('[3]Data 2009'!X29),FALSE)+VLOOKUP(A28,'[3]Data 2009'!$A$3:$BO$79,COLUMN('[3]Data 2009'!Y29),FALSE)+VLOOKUP(A28,'[3]Data 2009'!$A$3:$BO$79,COLUMN('[3]Data 2009'!AT29),FALSE)+VLOOKUP(A28,'[3]Data 2009'!$A$3:$BO$79,COLUMN('[3]Data 2009'!AX29),FALSE)+VLOOKUP(A28,'[3]Data 2009'!$A$3:$BO$79,COLUMN('[3]Data 2009'!AZ29),FALSE)+VLOOKUP(A28,'[3]Data 2009'!$A$3:$BO$79,COLUMN('[3]Data 2009'!BA29),FALSE)+VLOOKUP(A28,'[3]Data 2009'!$A$3:$BO$79,COLUMN('[3]Data 2009'!BJ29))</f>
        <v>13296</v>
      </c>
      <c r="G28" s="6">
        <f>VLOOKUP(A28,'[3]Data 2009'!$A$3:$BO$79,COLUMN('[3]Data 2009'!U62),FALSE)+VLOOKUP(A28,'[3]Data 2009'!$A$3:$BO$79,COLUMN('[3]Data 2009'!AH62),FALSE)+VLOOKUP(A28,'[3]Data 2009'!$A$3:$BO$79,COLUMN('[3]Data 2009'!AI62),FALSE)+VLOOKUP(A28,'[3]Data 2009'!$A$3:$BO$79,COLUMN('[3]Data 2009'!AJ62),FALSE)+VLOOKUP(A28,'[3]Data 2009'!$A$3:$BO$79,COLUMN('[3]Data 2009'!AK62),FALSE)+VLOOKUP(A28,'[3]Data 2009'!$A$3:$BO$79,COLUMN('[3]Data 2009'!AL62),FALSE)+VLOOKUP(A28,'[3]Data 2009'!$A$3:$BO$79,COLUMN('[3]Data 2009'!BH62),FALSE)+VLOOKUP(A28,'[3]Data 2009'!$A$3:$BO$79,COLUMN('[3]Data 2009'!BI62),FALSE)+VLOOKUP(A28,'[3]Data 2009'!$A$3:$BO$79,COLUMN('[3]Data 2009'!BL62),FALSE)</f>
        <v>207572</v>
      </c>
      <c r="H28" s="6">
        <f>VLOOKUP(A28,'[3]Data 2009'!$A$3:$BO$79,COLUMN('[3]Data 2009'!N62),FALSE)+VLOOKUP(A28,'[3]Data 2009'!$A$3:$BO$79,COLUMN('[3]Data 2009'!P62),FALSE)+VLOOKUP(A28,'[3]Data 2009'!$A$3:$BO$79,COLUMN('[3]Data 2009'!Q62),FALSE)</f>
        <v>39338</v>
      </c>
      <c r="I28" s="6">
        <f>VLOOKUP(A28,'[3]Data 2009'!$A$3:$BO$79,COLUMN('[3]Data 2009'!J29),FALSE)+VLOOKUP(A28,'[3]Data 2009'!$A$3:$BO$79,COLUMN('[3]Data 2009'!R29),FALSE)+VLOOKUP(A28,'[3]Data 2009'!$A$3:$BO$79,COLUMN('[3]Data 2009'!S29),FALSE)+VLOOKUP(A28,'[3]Data 2009'!$A$3:$BO$79,COLUMN('[3]Data 2009'!Z29),FALSE)+VLOOKUP(A28,'[3]Data 2009'!$A$3:$BO$79,COLUMN('[3]Data 2009'!AA29),FALSE)+VLOOKUP(A28,'[3]Data 2009'!$A$3:$BO$79,COLUMN('[3]Data 2009'!AD29),FALSE)+VLOOKUP(A28,'[3]Data 2009'!$A$3:$BO$79,COLUMN('[3]Data 2009'!AE29),FALSE)+VLOOKUP(A28,'[3]Data 2009'!$A$3:$BO$79,COLUMN('[3]Data 2009'!AF29),FALSE)+VLOOKUP(A28,'[3]Data 2009'!$A$3:$BO$79,COLUMN('[3]Data 2009'!AW29),FALSE)+VLOOKUP(A28,'[3]Data 2009'!$A$3:$BO$79,COLUMN('[3]Data 2009'!BK29),FALSE)</f>
        <v>83624</v>
      </c>
      <c r="J28" s="6">
        <f>VLOOKUP(A28,'[3]Data 2009'!$A$3:$BO$79,COLUMN('[3]Data 2009'!F29),FALSE)+VLOOKUP(A28,'[3]Data 2009'!$A$3:$BO$79,COLUMN('[3]Data 2009'!AR29),FALSE)+VLOOKUP(A28,'[3]Data 2009'!$A$3:$BO$79,COLUMN('[3]Data 2009'!AU29),FALSE)</f>
        <v>35552</v>
      </c>
      <c r="K28" s="6">
        <f>VLOOKUP(A28,'[3]Data 2009'!$A$3:$BO$79,COLUMN('[3]Data 2009'!G29),FALSE)+VLOOKUP(A28,'[3]Data 2009'!$A$3:$BO$79,COLUMN('[3]Data 2009'!AO29),FALSE)+VLOOKUP(A28,'[3]Data 2009'!$A$3:$BO$79,COLUMN('[3]Data 2009'!AV29),FALSE)+VLOOKUP(A28,'[3]Data 2009'!$A$3:$BO$79,COLUMN('[3]Data 2009'!BO29),FALSE)+VLOOKUP(A28,'[3]Data 2009'!$A$3:$BO$79,COLUMN('[3]Data 2009'!AP29),FALSE)</f>
        <v>0</v>
      </c>
      <c r="L28" s="6">
        <f>VLOOKUP(A28,'[3]Data 2009'!$A$3:$BO$79,COLUMN('[3]Data 2009'!L29),FALSE)+VLOOKUP(A28,'[3]Data 2009'!$A$3:$BO$79,COLUMN('[3]Data 2009'!AB29),FALSE)+VLOOKUP(A28,'[3]Data 2009'!$A$3:$BO$79,COLUMN('[3]Data 2009'!AC29),FALSE)+VLOOKUP(A28,'[3]Data 2009'!$A$3:$BO$79,COLUMN('[3]Data 2009'!BM29),FALSE)+VLOOKUP(A28,'[3]Data 2009'!$A$3:$BO$79,COLUMN('[3]Data 2009'!K29),FALSE)</f>
        <v>21196</v>
      </c>
      <c r="M28" s="6">
        <f>VLOOKUP(A28,'[3]Data 2009'!$A$3:$BO$79,COLUMN('[3]Data 2009'!AG29),FALSE)+VLOOKUP(A28,'[3]Data 2009'!$A$3:$BO$79,COLUMN('[3]Data 2009'!AM29),FALSE)+VLOOKUP(A28,'[3]Data 2009'!$A$3:$BO$79,COLUMN('[3]Data 2009'!AN29),FALSE)+VLOOKUP(A28,'[3]Data 2009'!$A$3:$BO$79,COLUMN('[3]Data 2009'!AT29),FALSE)</f>
        <v>280803</v>
      </c>
      <c r="N28" s="6">
        <f>VLOOKUP(A28,'[3]Data 2009'!$A$3:$BO$79,COLUMN('[3]Data 2009'!O29),FALSE)+VLOOKUP(A28,'[3]Data 2009'!$A$3:$BO$79,COLUMN('[3]Data 2009'!AQ29),FALSE)</f>
        <v>37182</v>
      </c>
      <c r="O28" s="6">
        <f>VLOOKUP(A28,'[3]Data 2009'!$A$3:$BR$79,COLUMN('[3]Data 2009'!BR29),FALSE)</f>
        <v>30250</v>
      </c>
      <c r="P28" s="21">
        <f t="shared" si="0"/>
        <v>2085907</v>
      </c>
      <c r="R28" s="6">
        <f t="shared" si="1"/>
        <v>2208.9797979797981</v>
      </c>
      <c r="S28" s="6">
        <f t="shared" si="2"/>
        <v>11297.020202020201</v>
      </c>
      <c r="T28" s="6">
        <f t="shared" si="3"/>
        <v>2096.6868686868688</v>
      </c>
      <c r="U28" s="6">
        <f t="shared" si="4"/>
        <v>2096.6868686868688</v>
      </c>
      <c r="V28" s="6">
        <f t="shared" si="5"/>
        <v>397.35353535353534</v>
      </c>
      <c r="W28" s="6">
        <f t="shared" si="6"/>
        <v>844.68686868686871</v>
      </c>
      <c r="X28" s="6">
        <f t="shared" si="7"/>
        <v>359.11111111111109</v>
      </c>
      <c r="Y28" s="6">
        <f t="shared" si="8"/>
        <v>0</v>
      </c>
      <c r="Z28" s="6">
        <f t="shared" si="9"/>
        <v>214.1010101010101</v>
      </c>
      <c r="AA28" s="6">
        <f t="shared" si="10"/>
        <v>2836.3939393939395</v>
      </c>
      <c r="AB28" s="6">
        <f t="shared" si="11"/>
        <v>375.57575757575756</v>
      </c>
      <c r="AC28" s="6">
        <f t="shared" si="12"/>
        <v>305.55555555555554</v>
      </c>
    </row>
    <row r="29" spans="1:29">
      <c r="A29" s="25" t="s">
        <v>91</v>
      </c>
      <c r="B29" s="18">
        <v>3</v>
      </c>
      <c r="C29" s="22">
        <f>VLOOKUP(A29,[3]Enrollment!$B$3:$C$80,2,FALSE)</f>
        <v>186</v>
      </c>
      <c r="D29" s="6">
        <f>SUM(VLOOKUP(A29,'[3]Data 2009'!$A$3:$BO$79,5,FALSE)+VLOOKUP(A29,'[3]Data 2009'!$A$3:$BO$79,13,FALSE)+VLOOKUP(A29,'[3]Data 2009'!$A$3:$BO$79,COLUMN('[3]Data 2009'!$BC$2:$BC$79),FALSE)+VLOOKUP(A29,'[3]Data 2009'!$A$3:$BO$79,COLUMN('[3]Data 2009'!$BD$3),FALSE)+VLOOKUP(A29,'[3]Data 2009'!$A$3:$BO$79,COLUMN('[3]Data 2009'!$BE$3),FALSE)+VLOOKUP(A29,'[3]Data 2009'!$A$3:$BO$79,COLUMN('[3]Data 2009'!$BF$3),FALSE)+VLOOKUP(A29,'[3]Data 2009'!$A$3:$BO$79,COLUMN('[3]Data 2009'!$BN$3),FALSE))</f>
        <v>194040</v>
      </c>
      <c r="E29" s="6">
        <f>(VLOOKUP(A29,'[3]Data 2009'!$A$3:$BO$79,COLUMN('[3]Data 2009'!$D$1),FALSE)+VLOOKUP(A29,'[3]Data 2009'!$A$3:$BO$79,COLUMN('[3]Data 2009'!$I$3),FALSE)+VLOOKUP(A29,'[3]Data 2009'!$A$3:$BO$79,COLUMN('[3]Data 2009'!$T$3),FALSE)+VLOOKUP(A29,'[3]Data 2009'!$A$3:$BO$79,COLUMN('[3]Data 2009'!$AS$3),FALSE)+VLOOKUP(A29,'[3]Data 2009'!$A$3:$BO$79,COLUMN('[3]Data 2009'!$AY$3),FALSE)+VLOOKUP(A29,'[3]Data 2009'!$A$3:$BO$79,COLUMN('[3]Data 2009'!$BB$3),FALSE)+VLOOKUP(A29,'[3]Data 2009'!$A$3:$BO$79,COLUMN('[3]Data 2009'!$BG$3),FALSE))</f>
        <v>1197477</v>
      </c>
      <c r="F29" s="6">
        <f>VLOOKUP(A29,'[3]Data 2009'!$A$3:$BO$79,COLUMN('[3]Data 2009'!H30),FALSE)+VLOOKUP(A29,'[3]Data 2009'!$A$3:$BO$79,COLUMN('[3]Data 2009'!V30),FALSE)+VLOOKUP(A29,'[3]Data 2009'!$A$3:$BO$79,COLUMN('[3]Data 2009'!W30),FALSE)+VLOOKUP(A29,'[3]Data 2009'!$A$3:$BO$79,COLUMN('[3]Data 2009'!X30),FALSE)+VLOOKUP(A29,'[3]Data 2009'!$A$3:$BO$79,COLUMN('[3]Data 2009'!Y30),FALSE)+VLOOKUP(A29,'[3]Data 2009'!$A$3:$BO$79,COLUMN('[3]Data 2009'!AT30),FALSE)+VLOOKUP(A29,'[3]Data 2009'!$A$3:$BO$79,COLUMN('[3]Data 2009'!AX30),FALSE)+VLOOKUP(A29,'[3]Data 2009'!$A$3:$BO$79,COLUMN('[3]Data 2009'!AZ30),FALSE)+VLOOKUP(A29,'[3]Data 2009'!$A$3:$BO$79,COLUMN('[3]Data 2009'!BA30),FALSE)+VLOOKUP(A29,'[3]Data 2009'!$A$3:$BO$79,COLUMN('[3]Data 2009'!BJ30))</f>
        <v>2633</v>
      </c>
      <c r="G29" s="6">
        <f>VLOOKUP(A29,'[3]Data 2009'!$A$3:$BO$79,COLUMN('[3]Data 2009'!U63),FALSE)+VLOOKUP(A29,'[3]Data 2009'!$A$3:$BO$79,COLUMN('[3]Data 2009'!AH63),FALSE)+VLOOKUP(A29,'[3]Data 2009'!$A$3:$BO$79,COLUMN('[3]Data 2009'!AI63),FALSE)+VLOOKUP(A29,'[3]Data 2009'!$A$3:$BO$79,COLUMN('[3]Data 2009'!AJ63),FALSE)+VLOOKUP(A29,'[3]Data 2009'!$A$3:$BO$79,COLUMN('[3]Data 2009'!AK63),FALSE)+VLOOKUP(A29,'[3]Data 2009'!$A$3:$BO$79,COLUMN('[3]Data 2009'!AL63),FALSE)+VLOOKUP(A29,'[3]Data 2009'!$A$3:$BO$79,COLUMN('[3]Data 2009'!BH63),FALSE)+VLOOKUP(A29,'[3]Data 2009'!$A$3:$BO$79,COLUMN('[3]Data 2009'!BI63),FALSE)+VLOOKUP(A29,'[3]Data 2009'!$A$3:$BO$79,COLUMN('[3]Data 2009'!BL63),FALSE)</f>
        <v>367697</v>
      </c>
      <c r="H29" s="6">
        <f>VLOOKUP(A29,'[3]Data 2009'!$A$3:$BO$79,COLUMN('[3]Data 2009'!N63),FALSE)+VLOOKUP(A29,'[3]Data 2009'!$A$3:$BO$79,COLUMN('[3]Data 2009'!P63),FALSE)+VLOOKUP(A29,'[3]Data 2009'!$A$3:$BO$79,COLUMN('[3]Data 2009'!Q63),FALSE)</f>
        <v>69938</v>
      </c>
      <c r="I29" s="6">
        <f>VLOOKUP(A29,'[3]Data 2009'!$A$3:$BO$79,COLUMN('[3]Data 2009'!J30),FALSE)+VLOOKUP(A29,'[3]Data 2009'!$A$3:$BO$79,COLUMN('[3]Data 2009'!R30),FALSE)+VLOOKUP(A29,'[3]Data 2009'!$A$3:$BO$79,COLUMN('[3]Data 2009'!S30),FALSE)+VLOOKUP(A29,'[3]Data 2009'!$A$3:$BO$79,COLUMN('[3]Data 2009'!Z30),FALSE)+VLOOKUP(A29,'[3]Data 2009'!$A$3:$BO$79,COLUMN('[3]Data 2009'!AA30),FALSE)+VLOOKUP(A29,'[3]Data 2009'!$A$3:$BO$79,COLUMN('[3]Data 2009'!AD30),FALSE)+VLOOKUP(A29,'[3]Data 2009'!$A$3:$BO$79,COLUMN('[3]Data 2009'!AE30),FALSE)+VLOOKUP(A29,'[3]Data 2009'!$A$3:$BO$79,COLUMN('[3]Data 2009'!AF30),FALSE)+VLOOKUP(A29,'[3]Data 2009'!$A$3:$BO$79,COLUMN('[3]Data 2009'!AW30),FALSE)+VLOOKUP(A29,'[3]Data 2009'!$A$3:$BO$79,COLUMN('[3]Data 2009'!BK30),FALSE)</f>
        <v>10540</v>
      </c>
      <c r="J29" s="6">
        <f>VLOOKUP(A29,'[3]Data 2009'!$A$3:$BO$79,COLUMN('[3]Data 2009'!F30),FALSE)+VLOOKUP(A29,'[3]Data 2009'!$A$3:$BO$79,COLUMN('[3]Data 2009'!AR30),FALSE)+VLOOKUP(A29,'[3]Data 2009'!$A$3:$BO$79,COLUMN('[3]Data 2009'!AU30),FALSE)</f>
        <v>54365</v>
      </c>
      <c r="K29" s="6">
        <f>VLOOKUP(A29,'[3]Data 2009'!$A$3:$BO$79,COLUMN('[3]Data 2009'!G30),FALSE)+VLOOKUP(A29,'[3]Data 2009'!$A$3:$BO$79,COLUMN('[3]Data 2009'!AO30),FALSE)+VLOOKUP(A29,'[3]Data 2009'!$A$3:$BO$79,COLUMN('[3]Data 2009'!AV30),FALSE)+VLOOKUP(A29,'[3]Data 2009'!$A$3:$BO$79,COLUMN('[3]Data 2009'!BO30),FALSE)+VLOOKUP(A29,'[3]Data 2009'!$A$3:$BO$79,COLUMN('[3]Data 2009'!AP30),FALSE)</f>
        <v>124008</v>
      </c>
      <c r="L29" s="6">
        <f>VLOOKUP(A29,'[3]Data 2009'!$A$3:$BO$79,COLUMN('[3]Data 2009'!L30),FALSE)+VLOOKUP(A29,'[3]Data 2009'!$A$3:$BO$79,COLUMN('[3]Data 2009'!AB30),FALSE)+VLOOKUP(A29,'[3]Data 2009'!$A$3:$BO$79,COLUMN('[3]Data 2009'!AC30),FALSE)+VLOOKUP(A29,'[3]Data 2009'!$A$3:$BO$79,COLUMN('[3]Data 2009'!BM30),FALSE)+VLOOKUP(A29,'[3]Data 2009'!$A$3:$BO$79,COLUMN('[3]Data 2009'!K30),FALSE)</f>
        <v>18750</v>
      </c>
      <c r="M29" s="6">
        <f>VLOOKUP(A29,'[3]Data 2009'!$A$3:$BO$79,COLUMN('[3]Data 2009'!AG30),FALSE)+VLOOKUP(A29,'[3]Data 2009'!$A$3:$BO$79,COLUMN('[3]Data 2009'!AM30),FALSE)+VLOOKUP(A29,'[3]Data 2009'!$A$3:$BO$79,COLUMN('[3]Data 2009'!AN30),FALSE)+VLOOKUP(A29,'[3]Data 2009'!$A$3:$BO$79,COLUMN('[3]Data 2009'!AT30),FALSE)</f>
        <v>0</v>
      </c>
      <c r="N29" s="6">
        <f>VLOOKUP(A29,'[3]Data 2009'!$A$3:$BO$79,COLUMN('[3]Data 2009'!O30),FALSE)+VLOOKUP(A29,'[3]Data 2009'!$A$3:$BO$79,COLUMN('[3]Data 2009'!AQ30),FALSE)</f>
        <v>7933</v>
      </c>
      <c r="O29" s="6">
        <f>VLOOKUP(A29,'[3]Data 2009'!$A$3:$BR$79,COLUMN('[3]Data 2009'!BR30),FALSE)</f>
        <v>18999</v>
      </c>
      <c r="P29" s="21">
        <f t="shared" si="0"/>
        <v>2066380</v>
      </c>
      <c r="R29" s="6">
        <f t="shared" si="1"/>
        <v>1043.2258064516129</v>
      </c>
      <c r="S29" s="6">
        <f t="shared" si="2"/>
        <v>6438.0483870967746</v>
      </c>
      <c r="T29" s="6">
        <f t="shared" si="3"/>
        <v>1976.8655913978494</v>
      </c>
      <c r="U29" s="6">
        <f t="shared" si="4"/>
        <v>1976.8655913978494</v>
      </c>
      <c r="V29" s="6">
        <f t="shared" si="5"/>
        <v>376.01075268817203</v>
      </c>
      <c r="W29" s="6">
        <f t="shared" si="6"/>
        <v>56.666666666666664</v>
      </c>
      <c r="X29" s="6">
        <f t="shared" si="7"/>
        <v>292.28494623655916</v>
      </c>
      <c r="Y29" s="6">
        <f t="shared" si="8"/>
        <v>666.70967741935488</v>
      </c>
      <c r="Z29" s="6">
        <f t="shared" si="9"/>
        <v>100.80645161290323</v>
      </c>
      <c r="AA29" s="6">
        <f t="shared" si="10"/>
        <v>0</v>
      </c>
      <c r="AB29" s="6">
        <f t="shared" si="11"/>
        <v>42.6505376344086</v>
      </c>
      <c r="AC29" s="6">
        <f t="shared" si="12"/>
        <v>102.14516129032258</v>
      </c>
    </row>
    <row r="30" spans="1:29">
      <c r="A30" s="25" t="s">
        <v>92</v>
      </c>
      <c r="B30" s="18">
        <v>5</v>
      </c>
      <c r="C30" s="22">
        <f>VLOOKUP(A30,[3]Enrollment!$B$3:$C$80,2,FALSE)</f>
        <v>290</v>
      </c>
      <c r="D30" s="6">
        <f>SUM(VLOOKUP(A30,'[3]Data 2009'!$A$3:$BO$79,5,FALSE)+VLOOKUP(A30,'[3]Data 2009'!$A$3:$BO$79,13,FALSE)+VLOOKUP(A30,'[3]Data 2009'!$A$3:$BO$79,COLUMN('[3]Data 2009'!$BC$2:$BC$79),FALSE)+VLOOKUP(A30,'[3]Data 2009'!$A$3:$BO$79,COLUMN('[3]Data 2009'!$BD$3),FALSE)+VLOOKUP(A30,'[3]Data 2009'!$A$3:$BO$79,COLUMN('[3]Data 2009'!$BE$3),FALSE)+VLOOKUP(A30,'[3]Data 2009'!$A$3:$BO$79,COLUMN('[3]Data 2009'!$BF$3),FALSE)+VLOOKUP(A30,'[3]Data 2009'!$A$3:$BO$79,COLUMN('[3]Data 2009'!$BN$3),FALSE))</f>
        <v>698931</v>
      </c>
      <c r="E30" s="6">
        <f>(VLOOKUP(A30,'[3]Data 2009'!$A$3:$BO$79,COLUMN('[3]Data 2009'!$D$1),FALSE)+VLOOKUP(A30,'[3]Data 2009'!$A$3:$BO$79,COLUMN('[3]Data 2009'!$I$3),FALSE)+VLOOKUP(A30,'[3]Data 2009'!$A$3:$BO$79,COLUMN('[3]Data 2009'!$T$3),FALSE)+VLOOKUP(A30,'[3]Data 2009'!$A$3:$BO$79,COLUMN('[3]Data 2009'!$AS$3),FALSE)+VLOOKUP(A30,'[3]Data 2009'!$A$3:$BO$79,COLUMN('[3]Data 2009'!$AY$3),FALSE)+VLOOKUP(A30,'[3]Data 2009'!$A$3:$BO$79,COLUMN('[3]Data 2009'!$BB$3),FALSE)+VLOOKUP(A30,'[3]Data 2009'!$A$3:$BO$79,COLUMN('[3]Data 2009'!$BG$3),FALSE))</f>
        <v>3106758</v>
      </c>
      <c r="F30" s="6">
        <f>VLOOKUP(A30,'[3]Data 2009'!$A$3:$BO$79,COLUMN('[3]Data 2009'!H31),FALSE)+VLOOKUP(A30,'[3]Data 2009'!$A$3:$BO$79,COLUMN('[3]Data 2009'!V31),FALSE)+VLOOKUP(A30,'[3]Data 2009'!$A$3:$BO$79,COLUMN('[3]Data 2009'!W31),FALSE)+VLOOKUP(A30,'[3]Data 2009'!$A$3:$BO$79,COLUMN('[3]Data 2009'!X31),FALSE)+VLOOKUP(A30,'[3]Data 2009'!$A$3:$BO$79,COLUMN('[3]Data 2009'!Y31),FALSE)+VLOOKUP(A30,'[3]Data 2009'!$A$3:$BO$79,COLUMN('[3]Data 2009'!AT31),FALSE)+VLOOKUP(A30,'[3]Data 2009'!$A$3:$BO$79,COLUMN('[3]Data 2009'!AX31),FALSE)+VLOOKUP(A30,'[3]Data 2009'!$A$3:$BO$79,COLUMN('[3]Data 2009'!AZ31),FALSE)+VLOOKUP(A30,'[3]Data 2009'!$A$3:$BO$79,COLUMN('[3]Data 2009'!BA31),FALSE)+VLOOKUP(A30,'[3]Data 2009'!$A$3:$BO$79,COLUMN('[3]Data 2009'!BJ31))</f>
        <v>181012</v>
      </c>
      <c r="G30" s="6">
        <f>VLOOKUP(A30,'[3]Data 2009'!$A$3:$BO$79,COLUMN('[3]Data 2009'!U64),FALSE)+VLOOKUP(A30,'[3]Data 2009'!$A$3:$BO$79,COLUMN('[3]Data 2009'!AH64),FALSE)+VLOOKUP(A30,'[3]Data 2009'!$A$3:$BO$79,COLUMN('[3]Data 2009'!AI64),FALSE)+VLOOKUP(A30,'[3]Data 2009'!$A$3:$BO$79,COLUMN('[3]Data 2009'!AJ64),FALSE)+VLOOKUP(A30,'[3]Data 2009'!$A$3:$BO$79,COLUMN('[3]Data 2009'!AK64),FALSE)+VLOOKUP(A30,'[3]Data 2009'!$A$3:$BO$79,COLUMN('[3]Data 2009'!AL64),FALSE)+VLOOKUP(A30,'[3]Data 2009'!$A$3:$BO$79,COLUMN('[3]Data 2009'!BH64),FALSE)+VLOOKUP(A30,'[3]Data 2009'!$A$3:$BO$79,COLUMN('[3]Data 2009'!BI64),FALSE)+VLOOKUP(A30,'[3]Data 2009'!$A$3:$BO$79,COLUMN('[3]Data 2009'!BL64),FALSE)</f>
        <v>303063</v>
      </c>
      <c r="H30" s="6">
        <f>VLOOKUP(A30,'[3]Data 2009'!$A$3:$BO$79,COLUMN('[3]Data 2009'!N64),FALSE)+VLOOKUP(A30,'[3]Data 2009'!$A$3:$BO$79,COLUMN('[3]Data 2009'!P64),FALSE)+VLOOKUP(A30,'[3]Data 2009'!$A$3:$BO$79,COLUMN('[3]Data 2009'!Q64),FALSE)</f>
        <v>54273</v>
      </c>
      <c r="I30" s="6">
        <f>VLOOKUP(A30,'[3]Data 2009'!$A$3:$BO$79,COLUMN('[3]Data 2009'!J31),FALSE)+VLOOKUP(A30,'[3]Data 2009'!$A$3:$BO$79,COLUMN('[3]Data 2009'!R31),FALSE)+VLOOKUP(A30,'[3]Data 2009'!$A$3:$BO$79,COLUMN('[3]Data 2009'!S31),FALSE)+VLOOKUP(A30,'[3]Data 2009'!$A$3:$BO$79,COLUMN('[3]Data 2009'!Z31),FALSE)+VLOOKUP(A30,'[3]Data 2009'!$A$3:$BO$79,COLUMN('[3]Data 2009'!AA31),FALSE)+VLOOKUP(A30,'[3]Data 2009'!$A$3:$BO$79,COLUMN('[3]Data 2009'!AD31),FALSE)+VLOOKUP(A30,'[3]Data 2009'!$A$3:$BO$79,COLUMN('[3]Data 2009'!AE31),FALSE)+VLOOKUP(A30,'[3]Data 2009'!$A$3:$BO$79,COLUMN('[3]Data 2009'!AF31),FALSE)+VLOOKUP(A30,'[3]Data 2009'!$A$3:$BO$79,COLUMN('[3]Data 2009'!AW31),FALSE)+VLOOKUP(A30,'[3]Data 2009'!$A$3:$BO$79,COLUMN('[3]Data 2009'!BK31),FALSE)</f>
        <v>89891</v>
      </c>
      <c r="J30" s="6">
        <f>VLOOKUP(A30,'[3]Data 2009'!$A$3:$BO$79,COLUMN('[3]Data 2009'!F31),FALSE)+VLOOKUP(A30,'[3]Data 2009'!$A$3:$BO$79,COLUMN('[3]Data 2009'!AR31),FALSE)+VLOOKUP(A30,'[3]Data 2009'!$A$3:$BO$79,COLUMN('[3]Data 2009'!AU31),FALSE)</f>
        <v>0</v>
      </c>
      <c r="K30" s="6">
        <f>VLOOKUP(A30,'[3]Data 2009'!$A$3:$BO$79,COLUMN('[3]Data 2009'!G31),FALSE)+VLOOKUP(A30,'[3]Data 2009'!$A$3:$BO$79,COLUMN('[3]Data 2009'!AO31),FALSE)+VLOOKUP(A30,'[3]Data 2009'!$A$3:$BO$79,COLUMN('[3]Data 2009'!AV31),FALSE)+VLOOKUP(A30,'[3]Data 2009'!$A$3:$BO$79,COLUMN('[3]Data 2009'!BO31),FALSE)+VLOOKUP(A30,'[3]Data 2009'!$A$3:$BO$79,COLUMN('[3]Data 2009'!AP31),FALSE)</f>
        <v>0</v>
      </c>
      <c r="L30" s="6">
        <f>VLOOKUP(A30,'[3]Data 2009'!$A$3:$BO$79,COLUMN('[3]Data 2009'!L31),FALSE)+VLOOKUP(A30,'[3]Data 2009'!$A$3:$BO$79,COLUMN('[3]Data 2009'!AB31),FALSE)+VLOOKUP(A30,'[3]Data 2009'!$A$3:$BO$79,COLUMN('[3]Data 2009'!AC31),FALSE)+VLOOKUP(A30,'[3]Data 2009'!$A$3:$BO$79,COLUMN('[3]Data 2009'!BM31),FALSE)+VLOOKUP(A30,'[3]Data 2009'!$A$3:$BO$79,COLUMN('[3]Data 2009'!K31),FALSE)</f>
        <v>23635</v>
      </c>
      <c r="M30" s="6">
        <f>VLOOKUP(A30,'[3]Data 2009'!$A$3:$BO$79,COLUMN('[3]Data 2009'!AG31),FALSE)+VLOOKUP(A30,'[3]Data 2009'!$A$3:$BO$79,COLUMN('[3]Data 2009'!AM31),FALSE)+VLOOKUP(A30,'[3]Data 2009'!$A$3:$BO$79,COLUMN('[3]Data 2009'!AN31),FALSE)+VLOOKUP(A30,'[3]Data 2009'!$A$3:$BO$79,COLUMN('[3]Data 2009'!AT31),FALSE)</f>
        <v>0</v>
      </c>
      <c r="N30" s="6">
        <f>VLOOKUP(A30,'[3]Data 2009'!$A$3:$BO$79,COLUMN('[3]Data 2009'!O31),FALSE)+VLOOKUP(A30,'[3]Data 2009'!$A$3:$BO$79,COLUMN('[3]Data 2009'!AQ31),FALSE)</f>
        <v>30580</v>
      </c>
      <c r="O30" s="6">
        <f>VLOOKUP(A30,'[3]Data 2009'!$A$3:$BR$79,COLUMN('[3]Data 2009'!BR31),FALSE)</f>
        <v>88705</v>
      </c>
      <c r="P30" s="21">
        <f t="shared" si="0"/>
        <v>4576848</v>
      </c>
      <c r="R30" s="6">
        <f t="shared" si="1"/>
        <v>2410.1068965517243</v>
      </c>
      <c r="S30" s="6">
        <f t="shared" si="2"/>
        <v>10712.958620689655</v>
      </c>
      <c r="T30" s="6">
        <f t="shared" si="3"/>
        <v>1045.0448275862068</v>
      </c>
      <c r="U30" s="6">
        <f t="shared" si="4"/>
        <v>1045.0448275862068</v>
      </c>
      <c r="V30" s="6">
        <f t="shared" si="5"/>
        <v>187.14827586206897</v>
      </c>
      <c r="W30" s="6">
        <f t="shared" si="6"/>
        <v>309.96896551724137</v>
      </c>
      <c r="X30" s="6">
        <f t="shared" si="7"/>
        <v>0</v>
      </c>
      <c r="Y30" s="6">
        <f t="shared" si="8"/>
        <v>0</v>
      </c>
      <c r="Z30" s="6">
        <f t="shared" si="9"/>
        <v>81.5</v>
      </c>
      <c r="AA30" s="6">
        <f t="shared" si="10"/>
        <v>0</v>
      </c>
      <c r="AB30" s="6">
        <f t="shared" si="11"/>
        <v>105.44827586206897</v>
      </c>
      <c r="AC30" s="6">
        <f t="shared" si="12"/>
        <v>305.87931034482756</v>
      </c>
    </row>
    <row r="31" spans="1:29">
      <c r="A31" s="18" t="s">
        <v>93</v>
      </c>
      <c r="B31" s="18">
        <v>7</v>
      </c>
      <c r="C31" s="22">
        <f>VLOOKUP(A31,[3]Enrollment!$B$3:$C$80,2,FALSE)</f>
        <v>436</v>
      </c>
      <c r="D31" s="6">
        <f>SUM(VLOOKUP(A31,'[3]Data 2009'!$A$3:$BO$79,5,FALSE)+VLOOKUP(A31,'[3]Data 2009'!$A$3:$BO$79,13,FALSE)+VLOOKUP(A31,'[3]Data 2009'!$A$3:$BO$79,COLUMN('[3]Data 2009'!$BC$2:$BC$79),FALSE)+VLOOKUP(A31,'[3]Data 2009'!$A$3:$BO$79,COLUMN('[3]Data 2009'!$BD$3),FALSE)+VLOOKUP(A31,'[3]Data 2009'!$A$3:$BO$79,COLUMN('[3]Data 2009'!$BE$3),FALSE)+VLOOKUP(A31,'[3]Data 2009'!$A$3:$BO$79,COLUMN('[3]Data 2009'!$BF$3),FALSE)+VLOOKUP(A31,'[3]Data 2009'!$A$3:$BO$79,COLUMN('[3]Data 2009'!$BN$3),FALSE))</f>
        <v>296188</v>
      </c>
      <c r="E31" s="6">
        <f>(VLOOKUP(A31,'[3]Data 2009'!$A$3:$BO$79,COLUMN('[3]Data 2009'!$D$1),FALSE)+VLOOKUP(A31,'[3]Data 2009'!$A$3:$BO$79,COLUMN('[3]Data 2009'!$I$3),FALSE)+VLOOKUP(A31,'[3]Data 2009'!$A$3:$BO$79,COLUMN('[3]Data 2009'!$T$3),FALSE)+VLOOKUP(A31,'[3]Data 2009'!$A$3:$BO$79,COLUMN('[3]Data 2009'!$AS$3),FALSE)+VLOOKUP(A31,'[3]Data 2009'!$A$3:$BO$79,COLUMN('[3]Data 2009'!$AY$3),FALSE)+VLOOKUP(A31,'[3]Data 2009'!$A$3:$BO$79,COLUMN('[3]Data 2009'!$BB$3),FALSE)+VLOOKUP(A31,'[3]Data 2009'!$A$3:$BO$79,COLUMN('[3]Data 2009'!$BG$3),FALSE))</f>
        <v>4748635</v>
      </c>
      <c r="F31" s="6">
        <f>VLOOKUP(A31,'[3]Data 2009'!$A$3:$BO$79,COLUMN('[3]Data 2009'!H32),FALSE)+VLOOKUP(A31,'[3]Data 2009'!$A$3:$BO$79,COLUMN('[3]Data 2009'!V32),FALSE)+VLOOKUP(A31,'[3]Data 2009'!$A$3:$BO$79,COLUMN('[3]Data 2009'!W32),FALSE)+VLOOKUP(A31,'[3]Data 2009'!$A$3:$BO$79,COLUMN('[3]Data 2009'!X32),FALSE)+VLOOKUP(A31,'[3]Data 2009'!$A$3:$BO$79,COLUMN('[3]Data 2009'!Y32),FALSE)+VLOOKUP(A31,'[3]Data 2009'!$A$3:$BO$79,COLUMN('[3]Data 2009'!AT32),FALSE)+VLOOKUP(A31,'[3]Data 2009'!$A$3:$BO$79,COLUMN('[3]Data 2009'!AX32),FALSE)+VLOOKUP(A31,'[3]Data 2009'!$A$3:$BO$79,COLUMN('[3]Data 2009'!AZ32),FALSE)+VLOOKUP(A31,'[3]Data 2009'!$A$3:$BO$79,COLUMN('[3]Data 2009'!BA32),FALSE)+VLOOKUP(A31,'[3]Data 2009'!$A$3:$BO$79,COLUMN('[3]Data 2009'!BJ32))</f>
        <v>51239</v>
      </c>
      <c r="G31" s="6">
        <f>VLOOKUP(A31,'[3]Data 2009'!$A$3:$BO$79,COLUMN('[3]Data 2009'!U65),FALSE)+VLOOKUP(A31,'[3]Data 2009'!$A$3:$BO$79,COLUMN('[3]Data 2009'!AH65),FALSE)+VLOOKUP(A31,'[3]Data 2009'!$A$3:$BO$79,COLUMN('[3]Data 2009'!AI65),FALSE)+VLOOKUP(A31,'[3]Data 2009'!$A$3:$BO$79,COLUMN('[3]Data 2009'!AJ65),FALSE)+VLOOKUP(A31,'[3]Data 2009'!$A$3:$BO$79,COLUMN('[3]Data 2009'!AK65),FALSE)+VLOOKUP(A31,'[3]Data 2009'!$A$3:$BO$79,COLUMN('[3]Data 2009'!AL65),FALSE)+VLOOKUP(A31,'[3]Data 2009'!$A$3:$BO$79,COLUMN('[3]Data 2009'!BH65),FALSE)+VLOOKUP(A31,'[3]Data 2009'!$A$3:$BO$79,COLUMN('[3]Data 2009'!BI65),FALSE)+VLOOKUP(A31,'[3]Data 2009'!$A$3:$BO$79,COLUMN('[3]Data 2009'!BL65),FALSE)</f>
        <v>174419</v>
      </c>
      <c r="H31" s="6">
        <f>VLOOKUP(A31,'[3]Data 2009'!$A$3:$BO$79,COLUMN('[3]Data 2009'!N65),FALSE)+VLOOKUP(A31,'[3]Data 2009'!$A$3:$BO$79,COLUMN('[3]Data 2009'!P65),FALSE)+VLOOKUP(A31,'[3]Data 2009'!$A$3:$BO$79,COLUMN('[3]Data 2009'!Q65),FALSE)</f>
        <v>87655</v>
      </c>
      <c r="I31" s="6">
        <f>VLOOKUP(A31,'[3]Data 2009'!$A$3:$BO$79,COLUMN('[3]Data 2009'!J32),FALSE)+VLOOKUP(A31,'[3]Data 2009'!$A$3:$BO$79,COLUMN('[3]Data 2009'!R32),FALSE)+VLOOKUP(A31,'[3]Data 2009'!$A$3:$BO$79,COLUMN('[3]Data 2009'!S32),FALSE)+VLOOKUP(A31,'[3]Data 2009'!$A$3:$BO$79,COLUMN('[3]Data 2009'!Z32),FALSE)+VLOOKUP(A31,'[3]Data 2009'!$A$3:$BO$79,COLUMN('[3]Data 2009'!AA32),FALSE)+VLOOKUP(A31,'[3]Data 2009'!$A$3:$BO$79,COLUMN('[3]Data 2009'!AD32),FALSE)+VLOOKUP(A31,'[3]Data 2009'!$A$3:$BO$79,COLUMN('[3]Data 2009'!AE32),FALSE)+VLOOKUP(A31,'[3]Data 2009'!$A$3:$BO$79,COLUMN('[3]Data 2009'!AF32),FALSE)+VLOOKUP(A31,'[3]Data 2009'!$A$3:$BO$79,COLUMN('[3]Data 2009'!AW32),FALSE)+VLOOKUP(A31,'[3]Data 2009'!$A$3:$BO$79,COLUMN('[3]Data 2009'!BK32),FALSE)</f>
        <v>72027</v>
      </c>
      <c r="J31" s="6">
        <f>VLOOKUP(A31,'[3]Data 2009'!$A$3:$BO$79,COLUMN('[3]Data 2009'!F32),FALSE)+VLOOKUP(A31,'[3]Data 2009'!$A$3:$BO$79,COLUMN('[3]Data 2009'!AR32),FALSE)+VLOOKUP(A31,'[3]Data 2009'!$A$3:$BO$79,COLUMN('[3]Data 2009'!AU32),FALSE)</f>
        <v>23438</v>
      </c>
      <c r="K31" s="6">
        <f>VLOOKUP(A31,'[3]Data 2009'!$A$3:$BO$79,COLUMN('[3]Data 2009'!G32),FALSE)+VLOOKUP(A31,'[3]Data 2009'!$A$3:$BO$79,COLUMN('[3]Data 2009'!AO32),FALSE)+VLOOKUP(A31,'[3]Data 2009'!$A$3:$BO$79,COLUMN('[3]Data 2009'!AV32),FALSE)+VLOOKUP(A31,'[3]Data 2009'!$A$3:$BO$79,COLUMN('[3]Data 2009'!BO32),FALSE)+VLOOKUP(A31,'[3]Data 2009'!$A$3:$BO$79,COLUMN('[3]Data 2009'!AP32),FALSE)</f>
        <v>24381</v>
      </c>
      <c r="L31" s="6">
        <f>VLOOKUP(A31,'[3]Data 2009'!$A$3:$BO$79,COLUMN('[3]Data 2009'!L32),FALSE)+VLOOKUP(A31,'[3]Data 2009'!$A$3:$BO$79,COLUMN('[3]Data 2009'!AB32),FALSE)+VLOOKUP(A31,'[3]Data 2009'!$A$3:$BO$79,COLUMN('[3]Data 2009'!AC32),FALSE)+VLOOKUP(A31,'[3]Data 2009'!$A$3:$BO$79,COLUMN('[3]Data 2009'!BM32),FALSE)+VLOOKUP(A31,'[3]Data 2009'!$A$3:$BO$79,COLUMN('[3]Data 2009'!K32),FALSE)</f>
        <v>50344</v>
      </c>
      <c r="M31" s="6">
        <f>VLOOKUP(A31,'[3]Data 2009'!$A$3:$BO$79,COLUMN('[3]Data 2009'!AG32),FALSE)+VLOOKUP(A31,'[3]Data 2009'!$A$3:$BO$79,COLUMN('[3]Data 2009'!AM32),FALSE)+VLOOKUP(A31,'[3]Data 2009'!$A$3:$BO$79,COLUMN('[3]Data 2009'!AN32),FALSE)+VLOOKUP(A31,'[3]Data 2009'!$A$3:$BO$79,COLUMN('[3]Data 2009'!AT32),FALSE)</f>
        <v>241738</v>
      </c>
      <c r="N31" s="6">
        <f>VLOOKUP(A31,'[3]Data 2009'!$A$3:$BO$79,COLUMN('[3]Data 2009'!O32),FALSE)+VLOOKUP(A31,'[3]Data 2009'!$A$3:$BO$79,COLUMN('[3]Data 2009'!AQ32),FALSE)</f>
        <v>25803</v>
      </c>
      <c r="O31" s="6">
        <f>VLOOKUP(A31,'[3]Data 2009'!$A$3:$BR$79,COLUMN('[3]Data 2009'!BR32),FALSE)</f>
        <v>90488</v>
      </c>
      <c r="P31" s="21">
        <f t="shared" si="0"/>
        <v>5886355</v>
      </c>
      <c r="R31" s="6">
        <f t="shared" si="1"/>
        <v>679.33027522935777</v>
      </c>
      <c r="S31" s="6">
        <f t="shared" si="2"/>
        <v>10891.364678899083</v>
      </c>
      <c r="T31" s="6">
        <f t="shared" si="3"/>
        <v>400.04357798165137</v>
      </c>
      <c r="U31" s="6">
        <f t="shared" si="4"/>
        <v>400.04357798165137</v>
      </c>
      <c r="V31" s="6">
        <f t="shared" si="5"/>
        <v>201.04357798165137</v>
      </c>
      <c r="W31" s="6">
        <f t="shared" si="6"/>
        <v>165.19954128440367</v>
      </c>
      <c r="X31" s="6">
        <f t="shared" si="7"/>
        <v>53.756880733944953</v>
      </c>
      <c r="Y31" s="6">
        <f t="shared" si="8"/>
        <v>55.919724770642205</v>
      </c>
      <c r="Z31" s="6">
        <f t="shared" si="9"/>
        <v>115.46788990825688</v>
      </c>
      <c r="AA31" s="6">
        <f t="shared" si="10"/>
        <v>554.44495412844037</v>
      </c>
      <c r="AB31" s="6">
        <f t="shared" si="11"/>
        <v>59.181192660550458</v>
      </c>
      <c r="AC31" s="6">
        <f t="shared" si="12"/>
        <v>207.54128440366972</v>
      </c>
    </row>
    <row r="32" spans="1:29">
      <c r="A32" s="18" t="s">
        <v>94</v>
      </c>
      <c r="B32" s="18">
        <v>8</v>
      </c>
      <c r="C32" s="22">
        <f>VLOOKUP(A32,[3]Enrollment!$B$3:$C$80,2,FALSE)</f>
        <v>290</v>
      </c>
      <c r="D32" s="6">
        <f>SUM(VLOOKUP(A32,'[3]Data 2009'!$A$3:$BO$79,5,FALSE)+VLOOKUP(A32,'[3]Data 2009'!$A$3:$BO$79,13,FALSE)+VLOOKUP(A32,'[3]Data 2009'!$A$3:$BO$79,COLUMN('[3]Data 2009'!$BC$2:$BC$79),FALSE)+VLOOKUP(A32,'[3]Data 2009'!$A$3:$BO$79,COLUMN('[3]Data 2009'!$BD$3),FALSE)+VLOOKUP(A32,'[3]Data 2009'!$A$3:$BO$79,COLUMN('[3]Data 2009'!$BE$3),FALSE)+VLOOKUP(A32,'[3]Data 2009'!$A$3:$BO$79,COLUMN('[3]Data 2009'!$BF$3),FALSE)+VLOOKUP(A32,'[3]Data 2009'!$A$3:$BO$79,COLUMN('[3]Data 2009'!$BN$3),FALSE))</f>
        <v>236158</v>
      </c>
      <c r="E32" s="6">
        <f>(VLOOKUP(A32,'[3]Data 2009'!$A$3:$BO$79,COLUMN('[3]Data 2009'!$D$1),FALSE)+VLOOKUP(A32,'[3]Data 2009'!$A$3:$BO$79,COLUMN('[3]Data 2009'!$I$3),FALSE)+VLOOKUP(A32,'[3]Data 2009'!$A$3:$BO$79,COLUMN('[3]Data 2009'!$T$3),FALSE)+VLOOKUP(A32,'[3]Data 2009'!$A$3:$BO$79,COLUMN('[3]Data 2009'!$AS$3),FALSE)+VLOOKUP(A32,'[3]Data 2009'!$A$3:$BO$79,COLUMN('[3]Data 2009'!$AY$3),FALSE)+VLOOKUP(A32,'[3]Data 2009'!$A$3:$BO$79,COLUMN('[3]Data 2009'!$BB$3),FALSE)+VLOOKUP(A32,'[3]Data 2009'!$A$3:$BO$79,COLUMN('[3]Data 2009'!$BG$3),FALSE))</f>
        <v>2995244</v>
      </c>
      <c r="F32" s="6">
        <f>VLOOKUP(A32,'[3]Data 2009'!$A$3:$BO$79,COLUMN('[3]Data 2009'!H33),FALSE)+VLOOKUP(A32,'[3]Data 2009'!$A$3:$BO$79,COLUMN('[3]Data 2009'!V33),FALSE)+VLOOKUP(A32,'[3]Data 2009'!$A$3:$BO$79,COLUMN('[3]Data 2009'!W33),FALSE)+VLOOKUP(A32,'[3]Data 2009'!$A$3:$BO$79,COLUMN('[3]Data 2009'!X33),FALSE)+VLOOKUP(A32,'[3]Data 2009'!$A$3:$BO$79,COLUMN('[3]Data 2009'!Y33),FALSE)+VLOOKUP(A32,'[3]Data 2009'!$A$3:$BO$79,COLUMN('[3]Data 2009'!AT33),FALSE)+VLOOKUP(A32,'[3]Data 2009'!$A$3:$BO$79,COLUMN('[3]Data 2009'!AX33),FALSE)+VLOOKUP(A32,'[3]Data 2009'!$A$3:$BO$79,COLUMN('[3]Data 2009'!AZ33),FALSE)+VLOOKUP(A32,'[3]Data 2009'!$A$3:$BO$79,COLUMN('[3]Data 2009'!BA33),FALSE)+VLOOKUP(A32,'[3]Data 2009'!$A$3:$BO$79,COLUMN('[3]Data 2009'!BJ33))</f>
        <v>142850</v>
      </c>
      <c r="G32" s="6">
        <f>VLOOKUP(A32,'[3]Data 2009'!$A$3:$BO$79,COLUMN('[3]Data 2009'!U66),FALSE)+VLOOKUP(A32,'[3]Data 2009'!$A$3:$BO$79,COLUMN('[3]Data 2009'!AH66),FALSE)+VLOOKUP(A32,'[3]Data 2009'!$A$3:$BO$79,COLUMN('[3]Data 2009'!AI66),FALSE)+VLOOKUP(A32,'[3]Data 2009'!$A$3:$BO$79,COLUMN('[3]Data 2009'!AJ66),FALSE)+VLOOKUP(A32,'[3]Data 2009'!$A$3:$BO$79,COLUMN('[3]Data 2009'!AK66),FALSE)+VLOOKUP(A32,'[3]Data 2009'!$A$3:$BO$79,COLUMN('[3]Data 2009'!AL66),FALSE)+VLOOKUP(A32,'[3]Data 2009'!$A$3:$BO$79,COLUMN('[3]Data 2009'!BH66),FALSE)+VLOOKUP(A32,'[3]Data 2009'!$A$3:$BO$79,COLUMN('[3]Data 2009'!BI66),FALSE)+VLOOKUP(A32,'[3]Data 2009'!$A$3:$BO$79,COLUMN('[3]Data 2009'!BL66),FALSE)</f>
        <v>56001</v>
      </c>
      <c r="H32" s="6">
        <f>VLOOKUP(A32,'[3]Data 2009'!$A$3:$BO$79,COLUMN('[3]Data 2009'!N66),FALSE)+VLOOKUP(A32,'[3]Data 2009'!$A$3:$BO$79,COLUMN('[3]Data 2009'!P66),FALSE)+VLOOKUP(A32,'[3]Data 2009'!$A$3:$BO$79,COLUMN('[3]Data 2009'!Q66),FALSE)</f>
        <v>175445</v>
      </c>
      <c r="I32" s="6">
        <f>VLOOKUP(A32,'[3]Data 2009'!$A$3:$BO$79,COLUMN('[3]Data 2009'!J33),FALSE)+VLOOKUP(A32,'[3]Data 2009'!$A$3:$BO$79,COLUMN('[3]Data 2009'!R33),FALSE)+VLOOKUP(A32,'[3]Data 2009'!$A$3:$BO$79,COLUMN('[3]Data 2009'!S33),FALSE)+VLOOKUP(A32,'[3]Data 2009'!$A$3:$BO$79,COLUMN('[3]Data 2009'!Z33),FALSE)+VLOOKUP(A32,'[3]Data 2009'!$A$3:$BO$79,COLUMN('[3]Data 2009'!AA33),FALSE)+VLOOKUP(A32,'[3]Data 2009'!$A$3:$BO$79,COLUMN('[3]Data 2009'!AD33),FALSE)+VLOOKUP(A32,'[3]Data 2009'!$A$3:$BO$79,COLUMN('[3]Data 2009'!AE33),FALSE)+VLOOKUP(A32,'[3]Data 2009'!$A$3:$BO$79,COLUMN('[3]Data 2009'!AF33),FALSE)+VLOOKUP(A32,'[3]Data 2009'!$A$3:$BO$79,COLUMN('[3]Data 2009'!AW33),FALSE)+VLOOKUP(A32,'[3]Data 2009'!$A$3:$BO$79,COLUMN('[3]Data 2009'!BK33),FALSE)</f>
        <v>540466</v>
      </c>
      <c r="J32" s="6">
        <f>VLOOKUP(A32,'[3]Data 2009'!$A$3:$BO$79,COLUMN('[3]Data 2009'!F33),FALSE)+VLOOKUP(A32,'[3]Data 2009'!$A$3:$BO$79,COLUMN('[3]Data 2009'!AR33),FALSE)+VLOOKUP(A32,'[3]Data 2009'!$A$3:$BO$79,COLUMN('[3]Data 2009'!AU33),FALSE)</f>
        <v>0</v>
      </c>
      <c r="K32" s="6">
        <f>VLOOKUP(A32,'[3]Data 2009'!$A$3:$BO$79,COLUMN('[3]Data 2009'!G33),FALSE)+VLOOKUP(A32,'[3]Data 2009'!$A$3:$BO$79,COLUMN('[3]Data 2009'!AO33),FALSE)+VLOOKUP(A32,'[3]Data 2009'!$A$3:$BO$79,COLUMN('[3]Data 2009'!AV33),FALSE)+VLOOKUP(A32,'[3]Data 2009'!$A$3:$BO$79,COLUMN('[3]Data 2009'!BO33),FALSE)+VLOOKUP(A32,'[3]Data 2009'!$A$3:$BO$79,COLUMN('[3]Data 2009'!AP33),FALSE)</f>
        <v>0</v>
      </c>
      <c r="L32" s="6">
        <f>VLOOKUP(A32,'[3]Data 2009'!$A$3:$BO$79,COLUMN('[3]Data 2009'!L33),FALSE)+VLOOKUP(A32,'[3]Data 2009'!$A$3:$BO$79,COLUMN('[3]Data 2009'!AB33),FALSE)+VLOOKUP(A32,'[3]Data 2009'!$A$3:$BO$79,COLUMN('[3]Data 2009'!AC33),FALSE)+VLOOKUP(A32,'[3]Data 2009'!$A$3:$BO$79,COLUMN('[3]Data 2009'!BM33),FALSE)+VLOOKUP(A32,'[3]Data 2009'!$A$3:$BO$79,COLUMN('[3]Data 2009'!K33),FALSE)</f>
        <v>39646</v>
      </c>
      <c r="M32" s="6">
        <f>VLOOKUP(A32,'[3]Data 2009'!$A$3:$BO$79,COLUMN('[3]Data 2009'!AG33),FALSE)+VLOOKUP(A32,'[3]Data 2009'!$A$3:$BO$79,COLUMN('[3]Data 2009'!AM33),FALSE)+VLOOKUP(A32,'[3]Data 2009'!$A$3:$BO$79,COLUMN('[3]Data 2009'!AN33),FALSE)+VLOOKUP(A32,'[3]Data 2009'!$A$3:$BO$79,COLUMN('[3]Data 2009'!AT33),FALSE)</f>
        <v>91920</v>
      </c>
      <c r="N32" s="6">
        <f>VLOOKUP(A32,'[3]Data 2009'!$A$3:$BO$79,COLUMN('[3]Data 2009'!O33),FALSE)+VLOOKUP(A32,'[3]Data 2009'!$A$3:$BO$79,COLUMN('[3]Data 2009'!AQ33),FALSE)</f>
        <v>27828</v>
      </c>
      <c r="O32" s="6">
        <f>VLOOKUP(A32,'[3]Data 2009'!$A$3:$BR$79,COLUMN('[3]Data 2009'!BR33),FALSE)</f>
        <v>215204</v>
      </c>
      <c r="P32" s="21">
        <f t="shared" si="0"/>
        <v>4520762</v>
      </c>
      <c r="R32" s="6">
        <f t="shared" si="1"/>
        <v>814.33793103448272</v>
      </c>
      <c r="S32" s="6">
        <f t="shared" si="2"/>
        <v>10328.427586206897</v>
      </c>
      <c r="T32" s="6">
        <f t="shared" si="3"/>
        <v>193.10689655172413</v>
      </c>
      <c r="U32" s="6">
        <f t="shared" si="4"/>
        <v>193.10689655172413</v>
      </c>
      <c r="V32" s="6">
        <f t="shared" si="5"/>
        <v>604.98275862068965</v>
      </c>
      <c r="W32" s="6">
        <f t="shared" si="6"/>
        <v>1863.6758620689654</v>
      </c>
      <c r="X32" s="6">
        <f t="shared" si="7"/>
        <v>0</v>
      </c>
      <c r="Y32" s="6">
        <f t="shared" si="8"/>
        <v>0</v>
      </c>
      <c r="Z32" s="6">
        <f t="shared" si="9"/>
        <v>136.7103448275862</v>
      </c>
      <c r="AA32" s="6">
        <f t="shared" si="10"/>
        <v>316.9655172413793</v>
      </c>
      <c r="AB32" s="6">
        <f t="shared" si="11"/>
        <v>95.958620689655177</v>
      </c>
      <c r="AC32" s="6">
        <f t="shared" si="12"/>
        <v>742.08275862068967</v>
      </c>
    </row>
    <row r="33" spans="1:29">
      <c r="A33" s="18" t="s">
        <v>95</v>
      </c>
      <c r="B33" s="18">
        <v>4</v>
      </c>
      <c r="C33" s="22">
        <f>VLOOKUP(A33,[3]Enrollment!$B$3:$C$80,2,FALSE)</f>
        <v>328</v>
      </c>
      <c r="D33" s="6">
        <f>SUM(VLOOKUP(A33,'[3]Data 2009'!$A$3:$BO$79,5,FALSE)+VLOOKUP(A33,'[3]Data 2009'!$A$3:$BO$79,13,FALSE)+VLOOKUP(A33,'[3]Data 2009'!$A$3:$BO$79,COLUMN('[3]Data 2009'!$BC$2:$BC$79),FALSE)+VLOOKUP(A33,'[3]Data 2009'!$A$3:$BO$79,COLUMN('[3]Data 2009'!$BD$3),FALSE)+VLOOKUP(A33,'[3]Data 2009'!$A$3:$BO$79,COLUMN('[3]Data 2009'!$BE$3),FALSE)+VLOOKUP(A33,'[3]Data 2009'!$A$3:$BO$79,COLUMN('[3]Data 2009'!$BF$3),FALSE)+VLOOKUP(A33,'[3]Data 2009'!$A$3:$BO$79,COLUMN('[3]Data 2009'!$BN$3),FALSE))</f>
        <v>177511</v>
      </c>
      <c r="E33" s="6">
        <f>(VLOOKUP(A33,'[3]Data 2009'!$A$3:$BO$79,COLUMN('[3]Data 2009'!$D$1),FALSE)+VLOOKUP(A33,'[3]Data 2009'!$A$3:$BO$79,COLUMN('[3]Data 2009'!$I$3),FALSE)+VLOOKUP(A33,'[3]Data 2009'!$A$3:$BO$79,COLUMN('[3]Data 2009'!$T$3),FALSE)+VLOOKUP(A33,'[3]Data 2009'!$A$3:$BO$79,COLUMN('[3]Data 2009'!$AS$3),FALSE)+VLOOKUP(A33,'[3]Data 2009'!$A$3:$BO$79,COLUMN('[3]Data 2009'!$AY$3),FALSE)+VLOOKUP(A33,'[3]Data 2009'!$A$3:$BO$79,COLUMN('[3]Data 2009'!$BB$3),FALSE)+VLOOKUP(A33,'[3]Data 2009'!$A$3:$BO$79,COLUMN('[3]Data 2009'!$BG$3),FALSE))</f>
        <v>3654125</v>
      </c>
      <c r="F33" s="6">
        <f>VLOOKUP(A33,'[3]Data 2009'!$A$3:$BO$79,COLUMN('[3]Data 2009'!H34),FALSE)+VLOOKUP(A33,'[3]Data 2009'!$A$3:$BO$79,COLUMN('[3]Data 2009'!V34),FALSE)+VLOOKUP(A33,'[3]Data 2009'!$A$3:$BO$79,COLUMN('[3]Data 2009'!W34),FALSE)+VLOOKUP(A33,'[3]Data 2009'!$A$3:$BO$79,COLUMN('[3]Data 2009'!X34),FALSE)+VLOOKUP(A33,'[3]Data 2009'!$A$3:$BO$79,COLUMN('[3]Data 2009'!Y34),FALSE)+VLOOKUP(A33,'[3]Data 2009'!$A$3:$BO$79,COLUMN('[3]Data 2009'!AT34),FALSE)+VLOOKUP(A33,'[3]Data 2009'!$A$3:$BO$79,COLUMN('[3]Data 2009'!AX34),FALSE)+VLOOKUP(A33,'[3]Data 2009'!$A$3:$BO$79,COLUMN('[3]Data 2009'!AZ34),FALSE)+VLOOKUP(A33,'[3]Data 2009'!$A$3:$BO$79,COLUMN('[3]Data 2009'!BA34),FALSE)+VLOOKUP(A33,'[3]Data 2009'!$A$3:$BO$79,COLUMN('[3]Data 2009'!BJ34))</f>
        <v>43024</v>
      </c>
      <c r="G33" s="6">
        <f>VLOOKUP(A33,'[3]Data 2009'!$A$3:$BO$79,COLUMN('[3]Data 2009'!U67),FALSE)+VLOOKUP(A33,'[3]Data 2009'!$A$3:$BO$79,COLUMN('[3]Data 2009'!AH67),FALSE)+VLOOKUP(A33,'[3]Data 2009'!$A$3:$BO$79,COLUMN('[3]Data 2009'!AI67),FALSE)+VLOOKUP(A33,'[3]Data 2009'!$A$3:$BO$79,COLUMN('[3]Data 2009'!AJ67),FALSE)+VLOOKUP(A33,'[3]Data 2009'!$A$3:$BO$79,COLUMN('[3]Data 2009'!AK67),FALSE)+VLOOKUP(A33,'[3]Data 2009'!$A$3:$BO$79,COLUMN('[3]Data 2009'!AL67),FALSE)+VLOOKUP(A33,'[3]Data 2009'!$A$3:$BO$79,COLUMN('[3]Data 2009'!BH67),FALSE)+VLOOKUP(A33,'[3]Data 2009'!$A$3:$BO$79,COLUMN('[3]Data 2009'!BI67),FALSE)+VLOOKUP(A33,'[3]Data 2009'!$A$3:$BO$79,COLUMN('[3]Data 2009'!BL67),FALSE)</f>
        <v>33963</v>
      </c>
      <c r="H33" s="6">
        <f>VLOOKUP(A33,'[3]Data 2009'!$A$3:$BO$79,COLUMN('[3]Data 2009'!N67),FALSE)+VLOOKUP(A33,'[3]Data 2009'!$A$3:$BO$79,COLUMN('[3]Data 2009'!P67),FALSE)+VLOOKUP(A33,'[3]Data 2009'!$A$3:$BO$79,COLUMN('[3]Data 2009'!Q67),FALSE)</f>
        <v>42848</v>
      </c>
      <c r="I33" s="6">
        <f>VLOOKUP(A33,'[3]Data 2009'!$A$3:$BO$79,COLUMN('[3]Data 2009'!J34),FALSE)+VLOOKUP(A33,'[3]Data 2009'!$A$3:$BO$79,COLUMN('[3]Data 2009'!R34),FALSE)+VLOOKUP(A33,'[3]Data 2009'!$A$3:$BO$79,COLUMN('[3]Data 2009'!S34),FALSE)+VLOOKUP(A33,'[3]Data 2009'!$A$3:$BO$79,COLUMN('[3]Data 2009'!Z34),FALSE)+VLOOKUP(A33,'[3]Data 2009'!$A$3:$BO$79,COLUMN('[3]Data 2009'!AA34),FALSE)+VLOOKUP(A33,'[3]Data 2009'!$A$3:$BO$79,COLUMN('[3]Data 2009'!AD34),FALSE)+VLOOKUP(A33,'[3]Data 2009'!$A$3:$BO$79,COLUMN('[3]Data 2009'!AE34),FALSE)+VLOOKUP(A33,'[3]Data 2009'!$A$3:$BO$79,COLUMN('[3]Data 2009'!AF34),FALSE)+VLOOKUP(A33,'[3]Data 2009'!$A$3:$BO$79,COLUMN('[3]Data 2009'!AW34),FALSE)+VLOOKUP(A33,'[3]Data 2009'!$A$3:$BO$79,COLUMN('[3]Data 2009'!BK34),FALSE)</f>
        <v>18941</v>
      </c>
      <c r="J33" s="6">
        <f>VLOOKUP(A33,'[3]Data 2009'!$A$3:$BO$79,COLUMN('[3]Data 2009'!F34),FALSE)+VLOOKUP(A33,'[3]Data 2009'!$A$3:$BO$79,COLUMN('[3]Data 2009'!AR34),FALSE)+VLOOKUP(A33,'[3]Data 2009'!$A$3:$BO$79,COLUMN('[3]Data 2009'!AU34),FALSE)</f>
        <v>132298</v>
      </c>
      <c r="K33" s="6">
        <f>VLOOKUP(A33,'[3]Data 2009'!$A$3:$BO$79,COLUMN('[3]Data 2009'!G34),FALSE)+VLOOKUP(A33,'[3]Data 2009'!$A$3:$BO$79,COLUMN('[3]Data 2009'!AO34),FALSE)+VLOOKUP(A33,'[3]Data 2009'!$A$3:$BO$79,COLUMN('[3]Data 2009'!AV34),FALSE)+VLOOKUP(A33,'[3]Data 2009'!$A$3:$BO$79,COLUMN('[3]Data 2009'!BO34),FALSE)+VLOOKUP(A33,'[3]Data 2009'!$A$3:$BO$79,COLUMN('[3]Data 2009'!AP34),FALSE)</f>
        <v>76533</v>
      </c>
      <c r="L33" s="6">
        <f>VLOOKUP(A33,'[3]Data 2009'!$A$3:$BO$79,COLUMN('[3]Data 2009'!L34),FALSE)+VLOOKUP(A33,'[3]Data 2009'!$A$3:$BO$79,COLUMN('[3]Data 2009'!AB34),FALSE)+VLOOKUP(A33,'[3]Data 2009'!$A$3:$BO$79,COLUMN('[3]Data 2009'!AC34),FALSE)+VLOOKUP(A33,'[3]Data 2009'!$A$3:$BO$79,COLUMN('[3]Data 2009'!BM34),FALSE)+VLOOKUP(A33,'[3]Data 2009'!$A$3:$BO$79,COLUMN('[3]Data 2009'!K34),FALSE)</f>
        <v>38898</v>
      </c>
      <c r="M33" s="6">
        <f>VLOOKUP(A33,'[3]Data 2009'!$A$3:$BO$79,COLUMN('[3]Data 2009'!AG34),FALSE)+VLOOKUP(A33,'[3]Data 2009'!$A$3:$BO$79,COLUMN('[3]Data 2009'!AM34),FALSE)+VLOOKUP(A33,'[3]Data 2009'!$A$3:$BO$79,COLUMN('[3]Data 2009'!AN34),FALSE)+VLOOKUP(A33,'[3]Data 2009'!$A$3:$BO$79,COLUMN('[3]Data 2009'!AT34),FALSE)</f>
        <v>511638</v>
      </c>
      <c r="N33" s="6">
        <f>VLOOKUP(A33,'[3]Data 2009'!$A$3:$BO$79,COLUMN('[3]Data 2009'!O34),FALSE)+VLOOKUP(A33,'[3]Data 2009'!$A$3:$BO$79,COLUMN('[3]Data 2009'!AQ34),FALSE)</f>
        <v>15512</v>
      </c>
      <c r="O33" s="6">
        <f>VLOOKUP(A33,'[3]Data 2009'!$A$3:$BR$79,COLUMN('[3]Data 2009'!BR34),FALSE)</f>
        <v>89705</v>
      </c>
      <c r="P33" s="21">
        <f t="shared" si="0"/>
        <v>4834996</v>
      </c>
      <c r="R33" s="6">
        <f t="shared" si="1"/>
        <v>541.19207317073176</v>
      </c>
      <c r="S33" s="6">
        <f t="shared" si="2"/>
        <v>11140.625</v>
      </c>
      <c r="T33" s="6">
        <f t="shared" si="3"/>
        <v>103.54573170731707</v>
      </c>
      <c r="U33" s="6">
        <f t="shared" si="4"/>
        <v>103.54573170731707</v>
      </c>
      <c r="V33" s="6">
        <f t="shared" si="5"/>
        <v>130.63414634146341</v>
      </c>
      <c r="W33" s="6">
        <f t="shared" si="6"/>
        <v>57.746951219512198</v>
      </c>
      <c r="X33" s="6">
        <f t="shared" si="7"/>
        <v>403.34756097560978</v>
      </c>
      <c r="Y33" s="6">
        <f t="shared" si="8"/>
        <v>233.33231707317074</v>
      </c>
      <c r="Z33" s="6">
        <f t="shared" si="9"/>
        <v>118.59146341463415</v>
      </c>
      <c r="AA33" s="6">
        <f t="shared" si="10"/>
        <v>1559.8719512195121</v>
      </c>
      <c r="AB33" s="6">
        <f t="shared" si="11"/>
        <v>47.292682926829265</v>
      </c>
      <c r="AC33" s="6">
        <f t="shared" si="12"/>
        <v>273.49085365853659</v>
      </c>
    </row>
    <row r="34" spans="1:29">
      <c r="A34" s="26" t="s">
        <v>96</v>
      </c>
      <c r="B34" s="18">
        <v>4</v>
      </c>
      <c r="C34" s="22">
        <f>VLOOKUP(A34,[3]Enrollment!$B$3:$C$80,2,FALSE)</f>
        <v>220</v>
      </c>
      <c r="D34" s="6">
        <f>SUM(VLOOKUP(A34,'[3]Data 2009'!$A$3:$BO$79,5,FALSE)+VLOOKUP(A34,'[3]Data 2009'!$A$3:$BO$79,13,FALSE)+VLOOKUP(A34,'[3]Data 2009'!$A$3:$BO$79,COLUMN('[3]Data 2009'!$BC$2:$BC$79),FALSE)+VLOOKUP(A34,'[3]Data 2009'!$A$3:$BO$79,COLUMN('[3]Data 2009'!$BD$3),FALSE)+VLOOKUP(A34,'[3]Data 2009'!$A$3:$BO$79,COLUMN('[3]Data 2009'!$BE$3),FALSE)+VLOOKUP(A34,'[3]Data 2009'!$A$3:$BO$79,COLUMN('[3]Data 2009'!$BF$3),FALSE)+VLOOKUP(A34,'[3]Data 2009'!$A$3:$BO$79,COLUMN('[3]Data 2009'!$BN$3),FALSE))</f>
        <v>486940</v>
      </c>
      <c r="E34" s="6">
        <f>(VLOOKUP(A34,'[3]Data 2009'!$A$3:$BO$79,COLUMN('[3]Data 2009'!$D$1),FALSE)+VLOOKUP(A34,'[3]Data 2009'!$A$3:$BO$79,COLUMN('[3]Data 2009'!$I$3),FALSE)+VLOOKUP(A34,'[3]Data 2009'!$A$3:$BO$79,COLUMN('[3]Data 2009'!$T$3),FALSE)+VLOOKUP(A34,'[3]Data 2009'!$A$3:$BO$79,COLUMN('[3]Data 2009'!$AS$3),FALSE)+VLOOKUP(A34,'[3]Data 2009'!$A$3:$BO$79,COLUMN('[3]Data 2009'!$AY$3),FALSE)+VLOOKUP(A34,'[3]Data 2009'!$A$3:$BO$79,COLUMN('[3]Data 2009'!$BB$3),FALSE)+VLOOKUP(A34,'[3]Data 2009'!$A$3:$BO$79,COLUMN('[3]Data 2009'!$BG$3),FALSE))</f>
        <v>2107425</v>
      </c>
      <c r="F34" s="6">
        <f>VLOOKUP(A34,'[3]Data 2009'!$A$3:$BO$79,COLUMN('[3]Data 2009'!H35),FALSE)+VLOOKUP(A34,'[3]Data 2009'!$A$3:$BO$79,COLUMN('[3]Data 2009'!V35),FALSE)+VLOOKUP(A34,'[3]Data 2009'!$A$3:$BO$79,COLUMN('[3]Data 2009'!W35),FALSE)+VLOOKUP(A34,'[3]Data 2009'!$A$3:$BO$79,COLUMN('[3]Data 2009'!X35),FALSE)+VLOOKUP(A34,'[3]Data 2009'!$A$3:$BO$79,COLUMN('[3]Data 2009'!Y35),FALSE)+VLOOKUP(A34,'[3]Data 2009'!$A$3:$BO$79,COLUMN('[3]Data 2009'!AT35),FALSE)+VLOOKUP(A34,'[3]Data 2009'!$A$3:$BO$79,COLUMN('[3]Data 2009'!AX35),FALSE)+VLOOKUP(A34,'[3]Data 2009'!$A$3:$BO$79,COLUMN('[3]Data 2009'!AZ35),FALSE)+VLOOKUP(A34,'[3]Data 2009'!$A$3:$BO$79,COLUMN('[3]Data 2009'!BA35),FALSE)+VLOOKUP(A34,'[3]Data 2009'!$A$3:$BO$79,COLUMN('[3]Data 2009'!BJ35))</f>
        <v>81156</v>
      </c>
      <c r="G34" s="6">
        <f>VLOOKUP(A34,'[3]Data 2009'!$A$3:$BO$79,COLUMN('[3]Data 2009'!U68),FALSE)+VLOOKUP(A34,'[3]Data 2009'!$A$3:$BO$79,COLUMN('[3]Data 2009'!AH68),FALSE)+VLOOKUP(A34,'[3]Data 2009'!$A$3:$BO$79,COLUMN('[3]Data 2009'!AI68),FALSE)+VLOOKUP(A34,'[3]Data 2009'!$A$3:$BO$79,COLUMN('[3]Data 2009'!AJ68),FALSE)+VLOOKUP(A34,'[3]Data 2009'!$A$3:$BO$79,COLUMN('[3]Data 2009'!AK68),FALSE)+VLOOKUP(A34,'[3]Data 2009'!$A$3:$BO$79,COLUMN('[3]Data 2009'!AL68),FALSE)+VLOOKUP(A34,'[3]Data 2009'!$A$3:$BO$79,COLUMN('[3]Data 2009'!BH68),FALSE)+VLOOKUP(A34,'[3]Data 2009'!$A$3:$BO$79,COLUMN('[3]Data 2009'!BI68),FALSE)+VLOOKUP(A34,'[3]Data 2009'!$A$3:$BO$79,COLUMN('[3]Data 2009'!BL68),FALSE)</f>
        <v>49097</v>
      </c>
      <c r="H34" s="6">
        <f>VLOOKUP(A34,'[3]Data 2009'!$A$3:$BO$79,COLUMN('[3]Data 2009'!N68),FALSE)+VLOOKUP(A34,'[3]Data 2009'!$A$3:$BO$79,COLUMN('[3]Data 2009'!P68),FALSE)+VLOOKUP(A34,'[3]Data 2009'!$A$3:$BO$79,COLUMN('[3]Data 2009'!Q68),FALSE)</f>
        <v>25169</v>
      </c>
      <c r="I34" s="6">
        <f>VLOOKUP(A34,'[3]Data 2009'!$A$3:$BO$79,COLUMN('[3]Data 2009'!J35),FALSE)+VLOOKUP(A34,'[3]Data 2009'!$A$3:$BO$79,COLUMN('[3]Data 2009'!R35),FALSE)+VLOOKUP(A34,'[3]Data 2009'!$A$3:$BO$79,COLUMN('[3]Data 2009'!S35),FALSE)+VLOOKUP(A34,'[3]Data 2009'!$A$3:$BO$79,COLUMN('[3]Data 2009'!Z35),FALSE)+VLOOKUP(A34,'[3]Data 2009'!$A$3:$BO$79,COLUMN('[3]Data 2009'!AA35),FALSE)+VLOOKUP(A34,'[3]Data 2009'!$A$3:$BO$79,COLUMN('[3]Data 2009'!AD35),FALSE)+VLOOKUP(A34,'[3]Data 2009'!$A$3:$BO$79,COLUMN('[3]Data 2009'!AE35),FALSE)+VLOOKUP(A34,'[3]Data 2009'!$A$3:$BO$79,COLUMN('[3]Data 2009'!AF35),FALSE)+VLOOKUP(A34,'[3]Data 2009'!$A$3:$BO$79,COLUMN('[3]Data 2009'!AW35),FALSE)+VLOOKUP(A34,'[3]Data 2009'!$A$3:$BO$79,COLUMN('[3]Data 2009'!BK35),FALSE)</f>
        <v>52431</v>
      </c>
      <c r="J34" s="6">
        <f>VLOOKUP(A34,'[3]Data 2009'!$A$3:$BO$79,COLUMN('[3]Data 2009'!F35),FALSE)+VLOOKUP(A34,'[3]Data 2009'!$A$3:$BO$79,COLUMN('[3]Data 2009'!AR35),FALSE)+VLOOKUP(A34,'[3]Data 2009'!$A$3:$BO$79,COLUMN('[3]Data 2009'!AU35),FALSE)</f>
        <v>144221</v>
      </c>
      <c r="K34" s="6">
        <f>VLOOKUP(A34,'[3]Data 2009'!$A$3:$BO$79,COLUMN('[3]Data 2009'!G35),FALSE)+VLOOKUP(A34,'[3]Data 2009'!$A$3:$BO$79,COLUMN('[3]Data 2009'!AO35),FALSE)+VLOOKUP(A34,'[3]Data 2009'!$A$3:$BO$79,COLUMN('[3]Data 2009'!AV35),FALSE)+VLOOKUP(A34,'[3]Data 2009'!$A$3:$BO$79,COLUMN('[3]Data 2009'!BO35),FALSE)+VLOOKUP(A34,'[3]Data 2009'!$A$3:$BO$79,COLUMN('[3]Data 2009'!AP35),FALSE)</f>
        <v>0</v>
      </c>
      <c r="L34" s="6">
        <f>VLOOKUP(A34,'[3]Data 2009'!$A$3:$BO$79,COLUMN('[3]Data 2009'!L35),FALSE)+VLOOKUP(A34,'[3]Data 2009'!$A$3:$BO$79,COLUMN('[3]Data 2009'!AB35),FALSE)+VLOOKUP(A34,'[3]Data 2009'!$A$3:$BO$79,COLUMN('[3]Data 2009'!AC35),FALSE)+VLOOKUP(A34,'[3]Data 2009'!$A$3:$BO$79,COLUMN('[3]Data 2009'!BM35),FALSE)+VLOOKUP(A34,'[3]Data 2009'!$A$3:$BO$79,COLUMN('[3]Data 2009'!K35),FALSE)</f>
        <v>28355</v>
      </c>
      <c r="M34" s="6">
        <f>VLOOKUP(A34,'[3]Data 2009'!$A$3:$BO$79,COLUMN('[3]Data 2009'!AG35),FALSE)+VLOOKUP(A34,'[3]Data 2009'!$A$3:$BO$79,COLUMN('[3]Data 2009'!AM35),FALSE)+VLOOKUP(A34,'[3]Data 2009'!$A$3:$BO$79,COLUMN('[3]Data 2009'!AN35),FALSE)+VLOOKUP(A34,'[3]Data 2009'!$A$3:$BO$79,COLUMN('[3]Data 2009'!AT35),FALSE)</f>
        <v>326771</v>
      </c>
      <c r="N34" s="6">
        <f>VLOOKUP(A34,'[3]Data 2009'!$A$3:$BO$79,COLUMN('[3]Data 2009'!O35),FALSE)+VLOOKUP(A34,'[3]Data 2009'!$A$3:$BO$79,COLUMN('[3]Data 2009'!AQ35),FALSE)</f>
        <v>6571</v>
      </c>
      <c r="O34" s="6">
        <f>VLOOKUP(A34,'[3]Data 2009'!$A$3:$BR$79,COLUMN('[3]Data 2009'!BR35),FALSE)</f>
        <v>68615</v>
      </c>
      <c r="P34" s="21">
        <f t="shared" si="0"/>
        <v>3376751</v>
      </c>
      <c r="R34" s="6">
        <f t="shared" si="1"/>
        <v>2213.3636363636365</v>
      </c>
      <c r="S34" s="6">
        <f t="shared" si="2"/>
        <v>9579.204545454546</v>
      </c>
      <c r="T34" s="6">
        <f t="shared" si="3"/>
        <v>223.16818181818181</v>
      </c>
      <c r="U34" s="6">
        <f t="shared" si="4"/>
        <v>223.16818181818181</v>
      </c>
      <c r="V34" s="6">
        <f t="shared" si="5"/>
        <v>114.40454545454546</v>
      </c>
      <c r="W34" s="6">
        <f t="shared" si="6"/>
        <v>238.32272727272726</v>
      </c>
      <c r="X34" s="6">
        <f t="shared" si="7"/>
        <v>655.55</v>
      </c>
      <c r="Y34" s="6">
        <f t="shared" si="8"/>
        <v>0</v>
      </c>
      <c r="Z34" s="6">
        <f t="shared" si="9"/>
        <v>128.88636363636363</v>
      </c>
      <c r="AA34" s="6">
        <f t="shared" si="10"/>
        <v>1485.3227272727272</v>
      </c>
      <c r="AB34" s="6">
        <f t="shared" si="11"/>
        <v>29.868181818181817</v>
      </c>
      <c r="AC34" s="6">
        <f t="shared" si="12"/>
        <v>311.88636363636363</v>
      </c>
    </row>
    <row r="35" spans="1:29">
      <c r="A35" s="18" t="s">
        <v>97</v>
      </c>
      <c r="B35" s="18">
        <v>5</v>
      </c>
      <c r="C35" s="22">
        <f>VLOOKUP(A35,[3]Enrollment!$B$3:$C$80,2,FALSE)</f>
        <v>382</v>
      </c>
      <c r="D35" s="6">
        <f>SUM(VLOOKUP(A35,'[3]Data 2009'!$A$3:$BO$79,5,FALSE)+VLOOKUP(A35,'[3]Data 2009'!$A$3:$BO$79,13,FALSE)+VLOOKUP(A35,'[3]Data 2009'!$A$3:$BO$79,COLUMN('[3]Data 2009'!$BC$2:$BC$79),FALSE)+VLOOKUP(A35,'[3]Data 2009'!$A$3:$BO$79,COLUMN('[3]Data 2009'!$BD$3),FALSE)+VLOOKUP(A35,'[3]Data 2009'!$A$3:$BO$79,COLUMN('[3]Data 2009'!$BE$3),FALSE)+VLOOKUP(A35,'[3]Data 2009'!$A$3:$BO$79,COLUMN('[3]Data 2009'!$BF$3),FALSE)+VLOOKUP(A35,'[3]Data 2009'!$A$3:$BO$79,COLUMN('[3]Data 2009'!$BN$3),FALSE))</f>
        <v>500000</v>
      </c>
      <c r="E35" s="6">
        <f>(VLOOKUP(A35,'[3]Data 2009'!$A$3:$BO$79,COLUMN('[3]Data 2009'!$D$1),FALSE)+VLOOKUP(A35,'[3]Data 2009'!$A$3:$BO$79,COLUMN('[3]Data 2009'!$I$3),FALSE)+VLOOKUP(A35,'[3]Data 2009'!$A$3:$BO$79,COLUMN('[3]Data 2009'!$T$3),FALSE)+VLOOKUP(A35,'[3]Data 2009'!$A$3:$BO$79,COLUMN('[3]Data 2009'!$AS$3),FALSE)+VLOOKUP(A35,'[3]Data 2009'!$A$3:$BO$79,COLUMN('[3]Data 2009'!$AY$3),FALSE)+VLOOKUP(A35,'[3]Data 2009'!$A$3:$BO$79,COLUMN('[3]Data 2009'!$BB$3),FALSE)+VLOOKUP(A35,'[3]Data 2009'!$A$3:$BO$79,COLUMN('[3]Data 2009'!$BG$3),FALSE))</f>
        <v>3217990</v>
      </c>
      <c r="F35" s="6">
        <f>VLOOKUP(A35,'[3]Data 2009'!$A$3:$BO$79,COLUMN('[3]Data 2009'!H36),FALSE)+VLOOKUP(A35,'[3]Data 2009'!$A$3:$BO$79,COLUMN('[3]Data 2009'!V36),FALSE)+VLOOKUP(A35,'[3]Data 2009'!$A$3:$BO$79,COLUMN('[3]Data 2009'!W36),FALSE)+VLOOKUP(A35,'[3]Data 2009'!$A$3:$BO$79,COLUMN('[3]Data 2009'!X36),FALSE)+VLOOKUP(A35,'[3]Data 2009'!$A$3:$BO$79,COLUMN('[3]Data 2009'!Y36),FALSE)+VLOOKUP(A35,'[3]Data 2009'!$A$3:$BO$79,COLUMN('[3]Data 2009'!AT36),FALSE)+VLOOKUP(A35,'[3]Data 2009'!$A$3:$BO$79,COLUMN('[3]Data 2009'!AX36),FALSE)+VLOOKUP(A35,'[3]Data 2009'!$A$3:$BO$79,COLUMN('[3]Data 2009'!AZ36),FALSE)+VLOOKUP(A35,'[3]Data 2009'!$A$3:$BO$79,COLUMN('[3]Data 2009'!BA36),FALSE)+VLOOKUP(A35,'[3]Data 2009'!$A$3:$BO$79,COLUMN('[3]Data 2009'!BJ36))</f>
        <v>157589</v>
      </c>
      <c r="G35" s="6">
        <f>VLOOKUP(A35,'[3]Data 2009'!$A$3:$BO$79,COLUMN('[3]Data 2009'!U69),FALSE)+VLOOKUP(A35,'[3]Data 2009'!$A$3:$BO$79,COLUMN('[3]Data 2009'!AH69),FALSE)+VLOOKUP(A35,'[3]Data 2009'!$A$3:$BO$79,COLUMN('[3]Data 2009'!AI69),FALSE)+VLOOKUP(A35,'[3]Data 2009'!$A$3:$BO$79,COLUMN('[3]Data 2009'!AJ69),FALSE)+VLOOKUP(A35,'[3]Data 2009'!$A$3:$BO$79,COLUMN('[3]Data 2009'!AK69),FALSE)+VLOOKUP(A35,'[3]Data 2009'!$A$3:$BO$79,COLUMN('[3]Data 2009'!AL69),FALSE)+VLOOKUP(A35,'[3]Data 2009'!$A$3:$BO$79,COLUMN('[3]Data 2009'!BH69),FALSE)+VLOOKUP(A35,'[3]Data 2009'!$A$3:$BO$79,COLUMN('[3]Data 2009'!BI69),FALSE)+VLOOKUP(A35,'[3]Data 2009'!$A$3:$BO$79,COLUMN('[3]Data 2009'!BL69),FALSE)</f>
        <v>51831</v>
      </c>
      <c r="H35" s="6">
        <f>VLOOKUP(A35,'[3]Data 2009'!$A$3:$BO$79,COLUMN('[3]Data 2009'!N69),FALSE)+VLOOKUP(A35,'[3]Data 2009'!$A$3:$BO$79,COLUMN('[3]Data 2009'!P69),FALSE)+VLOOKUP(A35,'[3]Data 2009'!$A$3:$BO$79,COLUMN('[3]Data 2009'!Q69),FALSE)</f>
        <v>16217</v>
      </c>
      <c r="I35" s="6">
        <f>VLOOKUP(A35,'[3]Data 2009'!$A$3:$BO$79,COLUMN('[3]Data 2009'!J36),FALSE)+VLOOKUP(A35,'[3]Data 2009'!$A$3:$BO$79,COLUMN('[3]Data 2009'!R36),FALSE)+VLOOKUP(A35,'[3]Data 2009'!$A$3:$BO$79,COLUMN('[3]Data 2009'!S36),FALSE)+VLOOKUP(A35,'[3]Data 2009'!$A$3:$BO$79,COLUMN('[3]Data 2009'!Z36),FALSE)+VLOOKUP(A35,'[3]Data 2009'!$A$3:$BO$79,COLUMN('[3]Data 2009'!AA36),FALSE)+VLOOKUP(A35,'[3]Data 2009'!$A$3:$BO$79,COLUMN('[3]Data 2009'!AD36),FALSE)+VLOOKUP(A35,'[3]Data 2009'!$A$3:$BO$79,COLUMN('[3]Data 2009'!AE36),FALSE)+VLOOKUP(A35,'[3]Data 2009'!$A$3:$BO$79,COLUMN('[3]Data 2009'!AF36),FALSE)+VLOOKUP(A35,'[3]Data 2009'!$A$3:$BO$79,COLUMN('[3]Data 2009'!AW36),FALSE)+VLOOKUP(A35,'[3]Data 2009'!$A$3:$BO$79,COLUMN('[3]Data 2009'!BK36),FALSE)</f>
        <v>701551</v>
      </c>
      <c r="J35" s="6">
        <f>VLOOKUP(A35,'[3]Data 2009'!$A$3:$BO$79,COLUMN('[3]Data 2009'!F36),FALSE)+VLOOKUP(A35,'[3]Data 2009'!$A$3:$BO$79,COLUMN('[3]Data 2009'!AR36),FALSE)+VLOOKUP(A35,'[3]Data 2009'!$A$3:$BO$79,COLUMN('[3]Data 2009'!AU36),FALSE)</f>
        <v>2359</v>
      </c>
      <c r="K35" s="6">
        <f>VLOOKUP(A35,'[3]Data 2009'!$A$3:$BO$79,COLUMN('[3]Data 2009'!G36),FALSE)+VLOOKUP(A35,'[3]Data 2009'!$A$3:$BO$79,COLUMN('[3]Data 2009'!AO36),FALSE)+VLOOKUP(A35,'[3]Data 2009'!$A$3:$BO$79,COLUMN('[3]Data 2009'!AV36),FALSE)+VLOOKUP(A35,'[3]Data 2009'!$A$3:$BO$79,COLUMN('[3]Data 2009'!BO36),FALSE)+VLOOKUP(A35,'[3]Data 2009'!$A$3:$BO$79,COLUMN('[3]Data 2009'!AP36),FALSE)</f>
        <v>15304</v>
      </c>
      <c r="L35" s="6">
        <f>VLOOKUP(A35,'[3]Data 2009'!$A$3:$BO$79,COLUMN('[3]Data 2009'!L36),FALSE)+VLOOKUP(A35,'[3]Data 2009'!$A$3:$BO$79,COLUMN('[3]Data 2009'!AB36),FALSE)+VLOOKUP(A35,'[3]Data 2009'!$A$3:$BO$79,COLUMN('[3]Data 2009'!AC36),FALSE)+VLOOKUP(A35,'[3]Data 2009'!$A$3:$BO$79,COLUMN('[3]Data 2009'!BM36),FALSE)+VLOOKUP(A35,'[3]Data 2009'!$A$3:$BO$79,COLUMN('[3]Data 2009'!K36),FALSE)</f>
        <v>32457</v>
      </c>
      <c r="M35" s="6">
        <f>VLOOKUP(A35,'[3]Data 2009'!$A$3:$BO$79,COLUMN('[3]Data 2009'!AG36),FALSE)+VLOOKUP(A35,'[3]Data 2009'!$A$3:$BO$79,COLUMN('[3]Data 2009'!AM36),FALSE)+VLOOKUP(A35,'[3]Data 2009'!$A$3:$BO$79,COLUMN('[3]Data 2009'!AN36),FALSE)+VLOOKUP(A35,'[3]Data 2009'!$A$3:$BO$79,COLUMN('[3]Data 2009'!AT36),FALSE)</f>
        <v>67499</v>
      </c>
      <c r="N35" s="6">
        <f>VLOOKUP(A35,'[3]Data 2009'!$A$3:$BO$79,COLUMN('[3]Data 2009'!O36),FALSE)+VLOOKUP(A35,'[3]Data 2009'!$A$3:$BO$79,COLUMN('[3]Data 2009'!AQ36),FALSE)</f>
        <v>9446</v>
      </c>
      <c r="O35" s="6">
        <f>VLOOKUP(A35,'[3]Data 2009'!$A$3:$BR$79,COLUMN('[3]Data 2009'!BR36),FALSE)</f>
        <v>249428</v>
      </c>
      <c r="P35" s="21">
        <f t="shared" si="0"/>
        <v>5021671</v>
      </c>
      <c r="R35" s="6">
        <f t="shared" si="1"/>
        <v>1308.9005235602094</v>
      </c>
      <c r="S35" s="6">
        <f t="shared" si="2"/>
        <v>8424.0575916230373</v>
      </c>
      <c r="T35" s="6">
        <f t="shared" si="3"/>
        <v>135.68324607329842</v>
      </c>
      <c r="U35" s="6">
        <f t="shared" si="4"/>
        <v>135.68324607329842</v>
      </c>
      <c r="V35" s="6">
        <f t="shared" si="5"/>
        <v>42.452879581151834</v>
      </c>
      <c r="W35" s="6">
        <f t="shared" si="6"/>
        <v>1836.5209424083769</v>
      </c>
      <c r="X35" s="6">
        <f t="shared" si="7"/>
        <v>6.1753926701570681</v>
      </c>
      <c r="Y35" s="6">
        <f t="shared" si="8"/>
        <v>40.062827225130889</v>
      </c>
      <c r="Z35" s="6">
        <f t="shared" si="9"/>
        <v>84.965968586387433</v>
      </c>
      <c r="AA35" s="6">
        <f t="shared" si="10"/>
        <v>176.69895287958116</v>
      </c>
      <c r="AB35" s="6">
        <f t="shared" si="11"/>
        <v>24.727748691099478</v>
      </c>
      <c r="AC35" s="6">
        <f t="shared" si="12"/>
        <v>652.95287958115182</v>
      </c>
    </row>
    <row r="36" spans="1:29">
      <c r="A36" s="18" t="s">
        <v>98</v>
      </c>
      <c r="B36" s="18">
        <v>1</v>
      </c>
      <c r="C36" s="22">
        <f>VLOOKUP(A36,[3]Enrollment!$B$3:$C$80,2,FALSE)</f>
        <v>122</v>
      </c>
      <c r="D36" s="6">
        <f>SUM(VLOOKUP(A36,'[3]Data 2009'!$A$3:$BO$79,5,FALSE)+VLOOKUP(A36,'[3]Data 2009'!$A$3:$BO$79,13,FALSE)+VLOOKUP(A36,'[3]Data 2009'!$A$3:$BO$79,COLUMN('[3]Data 2009'!$BC$2:$BC$79),FALSE)+VLOOKUP(A36,'[3]Data 2009'!$A$3:$BO$79,COLUMN('[3]Data 2009'!$BD$3),FALSE)+VLOOKUP(A36,'[3]Data 2009'!$A$3:$BO$79,COLUMN('[3]Data 2009'!$BE$3),FALSE)+VLOOKUP(A36,'[3]Data 2009'!$A$3:$BO$79,COLUMN('[3]Data 2009'!$BF$3),FALSE)+VLOOKUP(A36,'[3]Data 2009'!$A$3:$BO$79,COLUMN('[3]Data 2009'!$BN$3),FALSE))</f>
        <v>248121</v>
      </c>
      <c r="E36" s="6">
        <f>(VLOOKUP(A36,'[3]Data 2009'!$A$3:$BO$79,COLUMN('[3]Data 2009'!$D$1),FALSE)+VLOOKUP(A36,'[3]Data 2009'!$A$3:$BO$79,COLUMN('[3]Data 2009'!$I$3),FALSE)+VLOOKUP(A36,'[3]Data 2009'!$A$3:$BO$79,COLUMN('[3]Data 2009'!$T$3),FALSE)+VLOOKUP(A36,'[3]Data 2009'!$A$3:$BO$79,COLUMN('[3]Data 2009'!$AS$3),FALSE)+VLOOKUP(A36,'[3]Data 2009'!$A$3:$BO$79,COLUMN('[3]Data 2009'!$AY$3),FALSE)+VLOOKUP(A36,'[3]Data 2009'!$A$3:$BO$79,COLUMN('[3]Data 2009'!$BB$3),FALSE)+VLOOKUP(A36,'[3]Data 2009'!$A$3:$BO$79,COLUMN('[3]Data 2009'!$BG$3),FALSE))</f>
        <v>1109586</v>
      </c>
      <c r="F36" s="6">
        <f>VLOOKUP(A36,'[3]Data 2009'!$A$3:$BO$79,COLUMN('[3]Data 2009'!H37),FALSE)+VLOOKUP(A36,'[3]Data 2009'!$A$3:$BO$79,COLUMN('[3]Data 2009'!V37),FALSE)+VLOOKUP(A36,'[3]Data 2009'!$A$3:$BO$79,COLUMN('[3]Data 2009'!W37),FALSE)+VLOOKUP(A36,'[3]Data 2009'!$A$3:$BO$79,COLUMN('[3]Data 2009'!X37),FALSE)+VLOOKUP(A36,'[3]Data 2009'!$A$3:$BO$79,COLUMN('[3]Data 2009'!Y37),FALSE)+VLOOKUP(A36,'[3]Data 2009'!$A$3:$BO$79,COLUMN('[3]Data 2009'!AT37),FALSE)+VLOOKUP(A36,'[3]Data 2009'!$A$3:$BO$79,COLUMN('[3]Data 2009'!AX37),FALSE)+VLOOKUP(A36,'[3]Data 2009'!$A$3:$BO$79,COLUMN('[3]Data 2009'!AZ37),FALSE)+VLOOKUP(A36,'[3]Data 2009'!$A$3:$BO$79,COLUMN('[3]Data 2009'!BA37),FALSE)+VLOOKUP(A36,'[3]Data 2009'!$A$3:$BO$79,COLUMN('[3]Data 2009'!BJ37))</f>
        <v>15439</v>
      </c>
      <c r="G36" s="6">
        <f>VLOOKUP(A36,'[3]Data 2009'!$A$3:$BO$79,COLUMN('[3]Data 2009'!U70),FALSE)+VLOOKUP(A36,'[3]Data 2009'!$A$3:$BO$79,COLUMN('[3]Data 2009'!AH70),FALSE)+VLOOKUP(A36,'[3]Data 2009'!$A$3:$BO$79,COLUMN('[3]Data 2009'!AI70),FALSE)+VLOOKUP(A36,'[3]Data 2009'!$A$3:$BO$79,COLUMN('[3]Data 2009'!AJ70),FALSE)+VLOOKUP(A36,'[3]Data 2009'!$A$3:$BO$79,COLUMN('[3]Data 2009'!AK70),FALSE)+VLOOKUP(A36,'[3]Data 2009'!$A$3:$BO$79,COLUMN('[3]Data 2009'!AL70),FALSE)+VLOOKUP(A36,'[3]Data 2009'!$A$3:$BO$79,COLUMN('[3]Data 2009'!BH70),FALSE)+VLOOKUP(A36,'[3]Data 2009'!$A$3:$BO$79,COLUMN('[3]Data 2009'!BI70),FALSE)+VLOOKUP(A36,'[3]Data 2009'!$A$3:$BO$79,COLUMN('[3]Data 2009'!BL70),FALSE)</f>
        <v>10328</v>
      </c>
      <c r="H36" s="6">
        <f>VLOOKUP(A36,'[3]Data 2009'!$A$3:$BO$79,COLUMN('[3]Data 2009'!N70),FALSE)+VLOOKUP(A36,'[3]Data 2009'!$A$3:$BO$79,COLUMN('[3]Data 2009'!P70),FALSE)+VLOOKUP(A36,'[3]Data 2009'!$A$3:$BO$79,COLUMN('[3]Data 2009'!Q70),FALSE)</f>
        <v>83747</v>
      </c>
      <c r="I36" s="6">
        <f>VLOOKUP(A36,'[3]Data 2009'!$A$3:$BO$79,COLUMN('[3]Data 2009'!J37),FALSE)+VLOOKUP(A36,'[3]Data 2009'!$A$3:$BO$79,COLUMN('[3]Data 2009'!R37),FALSE)+VLOOKUP(A36,'[3]Data 2009'!$A$3:$BO$79,COLUMN('[3]Data 2009'!S37),FALSE)+VLOOKUP(A36,'[3]Data 2009'!$A$3:$BO$79,COLUMN('[3]Data 2009'!Z37),FALSE)+VLOOKUP(A36,'[3]Data 2009'!$A$3:$BO$79,COLUMN('[3]Data 2009'!AA37),FALSE)+VLOOKUP(A36,'[3]Data 2009'!$A$3:$BO$79,COLUMN('[3]Data 2009'!AD37),FALSE)+VLOOKUP(A36,'[3]Data 2009'!$A$3:$BO$79,COLUMN('[3]Data 2009'!AE37),FALSE)+VLOOKUP(A36,'[3]Data 2009'!$A$3:$BO$79,COLUMN('[3]Data 2009'!AF37),FALSE)+VLOOKUP(A36,'[3]Data 2009'!$A$3:$BO$79,COLUMN('[3]Data 2009'!AW37),FALSE)+VLOOKUP(A36,'[3]Data 2009'!$A$3:$BO$79,COLUMN('[3]Data 2009'!BK37),FALSE)</f>
        <v>56888</v>
      </c>
      <c r="J36" s="6">
        <f>VLOOKUP(A36,'[3]Data 2009'!$A$3:$BO$79,COLUMN('[3]Data 2009'!F37),FALSE)+VLOOKUP(A36,'[3]Data 2009'!$A$3:$BO$79,COLUMN('[3]Data 2009'!AR37),FALSE)+VLOOKUP(A36,'[3]Data 2009'!$A$3:$BO$79,COLUMN('[3]Data 2009'!AU37),FALSE)</f>
        <v>29362</v>
      </c>
      <c r="K36" s="6">
        <f>VLOOKUP(A36,'[3]Data 2009'!$A$3:$BO$79,COLUMN('[3]Data 2009'!G37),FALSE)+VLOOKUP(A36,'[3]Data 2009'!$A$3:$BO$79,COLUMN('[3]Data 2009'!AO37),FALSE)+VLOOKUP(A36,'[3]Data 2009'!$A$3:$BO$79,COLUMN('[3]Data 2009'!AV37),FALSE)+VLOOKUP(A36,'[3]Data 2009'!$A$3:$BO$79,COLUMN('[3]Data 2009'!BO37),FALSE)+VLOOKUP(A36,'[3]Data 2009'!$A$3:$BO$79,COLUMN('[3]Data 2009'!AP37),FALSE)</f>
        <v>43398</v>
      </c>
      <c r="L36" s="6">
        <f>VLOOKUP(A36,'[3]Data 2009'!$A$3:$BO$79,COLUMN('[3]Data 2009'!L37),FALSE)+VLOOKUP(A36,'[3]Data 2009'!$A$3:$BO$79,COLUMN('[3]Data 2009'!AB37),FALSE)+VLOOKUP(A36,'[3]Data 2009'!$A$3:$BO$79,COLUMN('[3]Data 2009'!AC37),FALSE)+VLOOKUP(A36,'[3]Data 2009'!$A$3:$BO$79,COLUMN('[3]Data 2009'!BM37),FALSE)+VLOOKUP(A36,'[3]Data 2009'!$A$3:$BO$79,COLUMN('[3]Data 2009'!K37),FALSE)</f>
        <v>18874</v>
      </c>
      <c r="M36" s="6">
        <f>VLOOKUP(A36,'[3]Data 2009'!$A$3:$BO$79,COLUMN('[3]Data 2009'!AG37),FALSE)+VLOOKUP(A36,'[3]Data 2009'!$A$3:$BO$79,COLUMN('[3]Data 2009'!AM37),FALSE)+VLOOKUP(A36,'[3]Data 2009'!$A$3:$BO$79,COLUMN('[3]Data 2009'!AN37),FALSE)+VLOOKUP(A36,'[3]Data 2009'!$A$3:$BO$79,COLUMN('[3]Data 2009'!AT37),FALSE)</f>
        <v>61395</v>
      </c>
      <c r="N36" s="6">
        <f>VLOOKUP(A36,'[3]Data 2009'!$A$3:$BO$79,COLUMN('[3]Data 2009'!O37),FALSE)+VLOOKUP(A36,'[3]Data 2009'!$A$3:$BO$79,COLUMN('[3]Data 2009'!AQ37),FALSE)</f>
        <v>28995</v>
      </c>
      <c r="O36" s="6">
        <f>VLOOKUP(A36,'[3]Data 2009'!$A$3:$BR$79,COLUMN('[3]Data 2009'!BR37),FALSE)</f>
        <v>56361</v>
      </c>
      <c r="P36" s="21">
        <f t="shared" si="0"/>
        <v>1762494</v>
      </c>
      <c r="R36" s="6">
        <f t="shared" si="1"/>
        <v>2033.7786885245901</v>
      </c>
      <c r="S36" s="6">
        <f t="shared" si="2"/>
        <v>9094.9672131147545</v>
      </c>
      <c r="T36" s="6">
        <f t="shared" si="3"/>
        <v>84.655737704918039</v>
      </c>
      <c r="U36" s="6">
        <f t="shared" si="4"/>
        <v>84.655737704918039</v>
      </c>
      <c r="V36" s="6">
        <f t="shared" si="5"/>
        <v>686.45081967213116</v>
      </c>
      <c r="W36" s="6">
        <f t="shared" si="6"/>
        <v>466.29508196721309</v>
      </c>
      <c r="X36" s="6">
        <f t="shared" si="7"/>
        <v>240.67213114754099</v>
      </c>
      <c r="Y36" s="6">
        <f t="shared" si="8"/>
        <v>355.72131147540983</v>
      </c>
      <c r="Z36" s="6">
        <f t="shared" si="9"/>
        <v>154.70491803278688</v>
      </c>
      <c r="AA36" s="6">
        <f t="shared" si="10"/>
        <v>503.23770491803276</v>
      </c>
      <c r="AB36" s="6">
        <f t="shared" si="11"/>
        <v>237.6639344262295</v>
      </c>
      <c r="AC36" s="6">
        <f t="shared" si="12"/>
        <v>461.97540983606558</v>
      </c>
    </row>
    <row r="37" spans="1:29">
      <c r="A37" s="18" t="s">
        <v>99</v>
      </c>
      <c r="B37" s="18">
        <v>9</v>
      </c>
      <c r="C37" s="22">
        <f>VLOOKUP(A37,[3]Enrollment!$B$3:$C$80,2,FALSE)</f>
        <v>225</v>
      </c>
      <c r="D37" s="6">
        <f>SUM(VLOOKUP(A37,'[3]Data 2009'!$A$3:$BO$79,5,FALSE)+VLOOKUP(A37,'[3]Data 2009'!$A$3:$BO$79,13,FALSE)+VLOOKUP(A37,'[3]Data 2009'!$A$3:$BO$79,COLUMN('[3]Data 2009'!$BC$2:$BC$79),FALSE)+VLOOKUP(A37,'[3]Data 2009'!$A$3:$BO$79,COLUMN('[3]Data 2009'!$BD$3),FALSE)+VLOOKUP(A37,'[3]Data 2009'!$A$3:$BO$79,COLUMN('[3]Data 2009'!$BE$3),FALSE)+VLOOKUP(A37,'[3]Data 2009'!$A$3:$BO$79,COLUMN('[3]Data 2009'!$BF$3),FALSE)+VLOOKUP(A37,'[3]Data 2009'!$A$3:$BO$79,COLUMN('[3]Data 2009'!$BN$3),FALSE))</f>
        <v>48000</v>
      </c>
      <c r="E37" s="6">
        <f>(VLOOKUP(A37,'[3]Data 2009'!$A$3:$BO$79,COLUMN('[3]Data 2009'!$D$1),FALSE)+VLOOKUP(A37,'[3]Data 2009'!$A$3:$BO$79,COLUMN('[3]Data 2009'!$I$3),FALSE)+VLOOKUP(A37,'[3]Data 2009'!$A$3:$BO$79,COLUMN('[3]Data 2009'!$T$3),FALSE)+VLOOKUP(A37,'[3]Data 2009'!$A$3:$BO$79,COLUMN('[3]Data 2009'!$AS$3),FALSE)+VLOOKUP(A37,'[3]Data 2009'!$A$3:$BO$79,COLUMN('[3]Data 2009'!$AY$3),FALSE)+VLOOKUP(A37,'[3]Data 2009'!$A$3:$BO$79,COLUMN('[3]Data 2009'!$BB$3),FALSE)+VLOOKUP(A37,'[3]Data 2009'!$A$3:$BO$79,COLUMN('[3]Data 2009'!$BG$3),FALSE))</f>
        <v>2332043</v>
      </c>
      <c r="F37" s="6">
        <f>VLOOKUP(A37,'[3]Data 2009'!$A$3:$BO$79,COLUMN('[3]Data 2009'!H38),FALSE)+VLOOKUP(A37,'[3]Data 2009'!$A$3:$BO$79,COLUMN('[3]Data 2009'!V38),FALSE)+VLOOKUP(A37,'[3]Data 2009'!$A$3:$BO$79,COLUMN('[3]Data 2009'!W38),FALSE)+VLOOKUP(A37,'[3]Data 2009'!$A$3:$BO$79,COLUMN('[3]Data 2009'!X38),FALSE)+VLOOKUP(A37,'[3]Data 2009'!$A$3:$BO$79,COLUMN('[3]Data 2009'!Y38),FALSE)+VLOOKUP(A37,'[3]Data 2009'!$A$3:$BO$79,COLUMN('[3]Data 2009'!AT38),FALSE)+VLOOKUP(A37,'[3]Data 2009'!$A$3:$BO$79,COLUMN('[3]Data 2009'!AX38),FALSE)+VLOOKUP(A37,'[3]Data 2009'!$A$3:$BO$79,COLUMN('[3]Data 2009'!AZ38),FALSE)+VLOOKUP(A37,'[3]Data 2009'!$A$3:$BO$79,COLUMN('[3]Data 2009'!BA38),FALSE)+VLOOKUP(A37,'[3]Data 2009'!$A$3:$BO$79,COLUMN('[3]Data 2009'!BJ38))</f>
        <v>99362</v>
      </c>
      <c r="G37" s="6">
        <f>VLOOKUP(A37,'[3]Data 2009'!$A$3:$BO$79,COLUMN('[3]Data 2009'!U71),FALSE)+VLOOKUP(A37,'[3]Data 2009'!$A$3:$BO$79,COLUMN('[3]Data 2009'!AH71),FALSE)+VLOOKUP(A37,'[3]Data 2009'!$A$3:$BO$79,COLUMN('[3]Data 2009'!AI71),FALSE)+VLOOKUP(A37,'[3]Data 2009'!$A$3:$BO$79,COLUMN('[3]Data 2009'!AJ71),FALSE)+VLOOKUP(A37,'[3]Data 2009'!$A$3:$BO$79,COLUMN('[3]Data 2009'!AK71),FALSE)+VLOOKUP(A37,'[3]Data 2009'!$A$3:$BO$79,COLUMN('[3]Data 2009'!AL71),FALSE)+VLOOKUP(A37,'[3]Data 2009'!$A$3:$BO$79,COLUMN('[3]Data 2009'!BH71),FALSE)+VLOOKUP(A37,'[3]Data 2009'!$A$3:$BO$79,COLUMN('[3]Data 2009'!BI71),FALSE)+VLOOKUP(A37,'[3]Data 2009'!$A$3:$BO$79,COLUMN('[3]Data 2009'!BL71),FALSE)</f>
        <v>133895</v>
      </c>
      <c r="H37" s="6">
        <f>VLOOKUP(A37,'[3]Data 2009'!$A$3:$BO$79,COLUMN('[3]Data 2009'!N71),FALSE)+VLOOKUP(A37,'[3]Data 2009'!$A$3:$BO$79,COLUMN('[3]Data 2009'!P71),FALSE)+VLOOKUP(A37,'[3]Data 2009'!$A$3:$BO$79,COLUMN('[3]Data 2009'!Q71),FALSE)</f>
        <v>13865</v>
      </c>
      <c r="I37" s="6">
        <f>VLOOKUP(A37,'[3]Data 2009'!$A$3:$BO$79,COLUMN('[3]Data 2009'!J38),FALSE)+VLOOKUP(A37,'[3]Data 2009'!$A$3:$BO$79,COLUMN('[3]Data 2009'!R38),FALSE)+VLOOKUP(A37,'[3]Data 2009'!$A$3:$BO$79,COLUMN('[3]Data 2009'!S38),FALSE)+VLOOKUP(A37,'[3]Data 2009'!$A$3:$BO$79,COLUMN('[3]Data 2009'!Z38),FALSE)+VLOOKUP(A37,'[3]Data 2009'!$A$3:$BO$79,COLUMN('[3]Data 2009'!AA38),FALSE)+VLOOKUP(A37,'[3]Data 2009'!$A$3:$BO$79,COLUMN('[3]Data 2009'!AD38),FALSE)+VLOOKUP(A37,'[3]Data 2009'!$A$3:$BO$79,COLUMN('[3]Data 2009'!AE38),FALSE)+VLOOKUP(A37,'[3]Data 2009'!$A$3:$BO$79,COLUMN('[3]Data 2009'!AF38),FALSE)+VLOOKUP(A37,'[3]Data 2009'!$A$3:$BO$79,COLUMN('[3]Data 2009'!AW38),FALSE)+VLOOKUP(A37,'[3]Data 2009'!$A$3:$BO$79,COLUMN('[3]Data 2009'!BK38),FALSE)</f>
        <v>171456</v>
      </c>
      <c r="J37" s="6">
        <f>VLOOKUP(A37,'[3]Data 2009'!$A$3:$BO$79,COLUMN('[3]Data 2009'!F38),FALSE)+VLOOKUP(A37,'[3]Data 2009'!$A$3:$BO$79,COLUMN('[3]Data 2009'!AR38),FALSE)+VLOOKUP(A37,'[3]Data 2009'!$A$3:$BO$79,COLUMN('[3]Data 2009'!AU38),FALSE)</f>
        <v>1954</v>
      </c>
      <c r="K37" s="6">
        <f>VLOOKUP(A37,'[3]Data 2009'!$A$3:$BO$79,COLUMN('[3]Data 2009'!G38),FALSE)+VLOOKUP(A37,'[3]Data 2009'!$A$3:$BO$79,COLUMN('[3]Data 2009'!AO38),FALSE)+VLOOKUP(A37,'[3]Data 2009'!$A$3:$BO$79,COLUMN('[3]Data 2009'!AV38),FALSE)+VLOOKUP(A37,'[3]Data 2009'!$A$3:$BO$79,COLUMN('[3]Data 2009'!BO38),FALSE)+VLOOKUP(A37,'[3]Data 2009'!$A$3:$BO$79,COLUMN('[3]Data 2009'!AP38),FALSE)</f>
        <v>25500</v>
      </c>
      <c r="L37" s="6">
        <f>VLOOKUP(A37,'[3]Data 2009'!$A$3:$BO$79,COLUMN('[3]Data 2009'!L38),FALSE)+VLOOKUP(A37,'[3]Data 2009'!$A$3:$BO$79,COLUMN('[3]Data 2009'!AB38),FALSE)+VLOOKUP(A37,'[3]Data 2009'!$A$3:$BO$79,COLUMN('[3]Data 2009'!AC38),FALSE)+VLOOKUP(A37,'[3]Data 2009'!$A$3:$BO$79,COLUMN('[3]Data 2009'!BM38),FALSE)+VLOOKUP(A37,'[3]Data 2009'!$A$3:$BO$79,COLUMN('[3]Data 2009'!K38),FALSE)</f>
        <v>12495</v>
      </c>
      <c r="M37" s="6">
        <f>VLOOKUP(A37,'[3]Data 2009'!$A$3:$BO$79,COLUMN('[3]Data 2009'!AG38),FALSE)+VLOOKUP(A37,'[3]Data 2009'!$A$3:$BO$79,COLUMN('[3]Data 2009'!AM38),FALSE)+VLOOKUP(A37,'[3]Data 2009'!$A$3:$BO$79,COLUMN('[3]Data 2009'!AN38),FALSE)+VLOOKUP(A37,'[3]Data 2009'!$A$3:$BO$79,COLUMN('[3]Data 2009'!AT38),FALSE)</f>
        <v>0</v>
      </c>
      <c r="N37" s="6">
        <f>VLOOKUP(A37,'[3]Data 2009'!$A$3:$BO$79,COLUMN('[3]Data 2009'!O38),FALSE)+VLOOKUP(A37,'[3]Data 2009'!$A$3:$BO$79,COLUMN('[3]Data 2009'!AQ38),FALSE)</f>
        <v>12273</v>
      </c>
      <c r="O37" s="6">
        <f>VLOOKUP(A37,'[3]Data 2009'!$A$3:$BR$79,COLUMN('[3]Data 2009'!BR38),FALSE)</f>
        <v>17734</v>
      </c>
      <c r="P37" s="21">
        <f t="shared" si="0"/>
        <v>2868577</v>
      </c>
      <c r="R37" s="6">
        <f t="shared" si="1"/>
        <v>213.33333333333334</v>
      </c>
      <c r="S37" s="6">
        <f t="shared" si="2"/>
        <v>10364.635555555555</v>
      </c>
      <c r="T37" s="6">
        <f t="shared" si="3"/>
        <v>595.08888888888885</v>
      </c>
      <c r="U37" s="6">
        <f t="shared" si="4"/>
        <v>595.08888888888885</v>
      </c>
      <c r="V37" s="6">
        <f t="shared" si="5"/>
        <v>61.62222222222222</v>
      </c>
      <c r="W37" s="6">
        <f t="shared" si="6"/>
        <v>762.02666666666664</v>
      </c>
      <c r="X37" s="6">
        <f t="shared" si="7"/>
        <v>8.6844444444444449</v>
      </c>
      <c r="Y37" s="6">
        <f t="shared" si="8"/>
        <v>113.33333333333333</v>
      </c>
      <c r="Z37" s="6">
        <f t="shared" si="9"/>
        <v>55.533333333333331</v>
      </c>
      <c r="AA37" s="6">
        <f t="shared" si="10"/>
        <v>0</v>
      </c>
      <c r="AB37" s="6">
        <f t="shared" si="11"/>
        <v>54.546666666666667</v>
      </c>
      <c r="AC37" s="6">
        <f t="shared" si="12"/>
        <v>78.817777777777778</v>
      </c>
    </row>
    <row r="38" spans="1:29">
      <c r="A38" s="24" t="s">
        <v>100</v>
      </c>
      <c r="B38" s="18">
        <v>4</v>
      </c>
      <c r="C38" s="22">
        <f>VLOOKUP(A38,[3]Enrollment!$B$3:$C$80,2,FALSE)</f>
        <v>685</v>
      </c>
      <c r="D38" s="6">
        <f>SUM(VLOOKUP(A38,'[3]Data 2009'!$A$3:$BO$79,5,FALSE)+VLOOKUP(A38,'[3]Data 2009'!$A$3:$BO$79,13,FALSE)+VLOOKUP(A38,'[3]Data 2009'!$A$3:$BO$79,COLUMN('[3]Data 2009'!$BC$2:$BC$79),FALSE)+VLOOKUP(A38,'[3]Data 2009'!$A$3:$BO$79,COLUMN('[3]Data 2009'!$BD$3),FALSE)+VLOOKUP(A38,'[3]Data 2009'!$A$3:$BO$79,COLUMN('[3]Data 2009'!$BE$3),FALSE)+VLOOKUP(A38,'[3]Data 2009'!$A$3:$BO$79,COLUMN('[3]Data 2009'!$BF$3),FALSE)+VLOOKUP(A38,'[3]Data 2009'!$A$3:$BO$79,COLUMN('[3]Data 2009'!$BN$3),FALSE))</f>
        <v>961012</v>
      </c>
      <c r="E38" s="6">
        <f>(VLOOKUP(A38,'[3]Data 2009'!$A$3:$BO$79,COLUMN('[3]Data 2009'!$D$1),FALSE)+VLOOKUP(A38,'[3]Data 2009'!$A$3:$BO$79,COLUMN('[3]Data 2009'!$I$3),FALSE)+VLOOKUP(A38,'[3]Data 2009'!$A$3:$BO$79,COLUMN('[3]Data 2009'!$T$3),FALSE)+VLOOKUP(A38,'[3]Data 2009'!$A$3:$BO$79,COLUMN('[3]Data 2009'!$AS$3),FALSE)+VLOOKUP(A38,'[3]Data 2009'!$A$3:$BO$79,COLUMN('[3]Data 2009'!$AY$3),FALSE)+VLOOKUP(A38,'[3]Data 2009'!$A$3:$BO$79,COLUMN('[3]Data 2009'!$BB$3),FALSE)+VLOOKUP(A38,'[3]Data 2009'!$A$3:$BO$79,COLUMN('[3]Data 2009'!$BG$3),FALSE))</f>
        <v>9296833</v>
      </c>
      <c r="F38" s="6">
        <f>VLOOKUP(A38,'[3]Data 2009'!$A$3:$BO$79,COLUMN('[3]Data 2009'!H39),FALSE)+VLOOKUP(A38,'[3]Data 2009'!$A$3:$BO$79,COLUMN('[3]Data 2009'!V39),FALSE)+VLOOKUP(A38,'[3]Data 2009'!$A$3:$BO$79,COLUMN('[3]Data 2009'!W39),FALSE)+VLOOKUP(A38,'[3]Data 2009'!$A$3:$BO$79,COLUMN('[3]Data 2009'!X39),FALSE)+VLOOKUP(A38,'[3]Data 2009'!$A$3:$BO$79,COLUMN('[3]Data 2009'!Y39),FALSE)+VLOOKUP(A38,'[3]Data 2009'!$A$3:$BO$79,COLUMN('[3]Data 2009'!AT39),FALSE)+VLOOKUP(A38,'[3]Data 2009'!$A$3:$BO$79,COLUMN('[3]Data 2009'!AX39),FALSE)+VLOOKUP(A38,'[3]Data 2009'!$A$3:$BO$79,COLUMN('[3]Data 2009'!AZ39),FALSE)+VLOOKUP(A38,'[3]Data 2009'!$A$3:$BO$79,COLUMN('[3]Data 2009'!BA39),FALSE)+VLOOKUP(A38,'[3]Data 2009'!$A$3:$BO$79,COLUMN('[3]Data 2009'!BJ39))</f>
        <v>235310</v>
      </c>
      <c r="G38" s="6">
        <f>VLOOKUP(A38,'[3]Data 2009'!$A$3:$BO$79,COLUMN('[3]Data 2009'!U72),FALSE)+VLOOKUP(A38,'[3]Data 2009'!$A$3:$BO$79,COLUMN('[3]Data 2009'!AH72),FALSE)+VLOOKUP(A38,'[3]Data 2009'!$A$3:$BO$79,COLUMN('[3]Data 2009'!AI72),FALSE)+VLOOKUP(A38,'[3]Data 2009'!$A$3:$BO$79,COLUMN('[3]Data 2009'!AJ72),FALSE)+VLOOKUP(A38,'[3]Data 2009'!$A$3:$BO$79,COLUMN('[3]Data 2009'!AK72),FALSE)+VLOOKUP(A38,'[3]Data 2009'!$A$3:$BO$79,COLUMN('[3]Data 2009'!AL72),FALSE)+VLOOKUP(A38,'[3]Data 2009'!$A$3:$BO$79,COLUMN('[3]Data 2009'!BH72),FALSE)+VLOOKUP(A38,'[3]Data 2009'!$A$3:$BO$79,COLUMN('[3]Data 2009'!BI72),FALSE)+VLOOKUP(A38,'[3]Data 2009'!$A$3:$BO$79,COLUMN('[3]Data 2009'!BL72),FALSE)</f>
        <v>898620</v>
      </c>
      <c r="H38" s="6">
        <f>VLOOKUP(A38,'[3]Data 2009'!$A$3:$BO$79,COLUMN('[3]Data 2009'!N72),FALSE)+VLOOKUP(A38,'[3]Data 2009'!$A$3:$BO$79,COLUMN('[3]Data 2009'!P72),FALSE)+VLOOKUP(A38,'[3]Data 2009'!$A$3:$BO$79,COLUMN('[3]Data 2009'!Q72),FALSE)</f>
        <v>144875</v>
      </c>
      <c r="I38" s="6">
        <f>VLOOKUP(A38,'[3]Data 2009'!$A$3:$BO$79,COLUMN('[3]Data 2009'!J39),FALSE)+VLOOKUP(A38,'[3]Data 2009'!$A$3:$BO$79,COLUMN('[3]Data 2009'!R39),FALSE)+VLOOKUP(A38,'[3]Data 2009'!$A$3:$BO$79,COLUMN('[3]Data 2009'!S39),FALSE)+VLOOKUP(A38,'[3]Data 2009'!$A$3:$BO$79,COLUMN('[3]Data 2009'!Z39),FALSE)+VLOOKUP(A38,'[3]Data 2009'!$A$3:$BO$79,COLUMN('[3]Data 2009'!AA39),FALSE)+VLOOKUP(A38,'[3]Data 2009'!$A$3:$BO$79,COLUMN('[3]Data 2009'!AD39),FALSE)+VLOOKUP(A38,'[3]Data 2009'!$A$3:$BO$79,COLUMN('[3]Data 2009'!AE39),FALSE)+VLOOKUP(A38,'[3]Data 2009'!$A$3:$BO$79,COLUMN('[3]Data 2009'!AF39),FALSE)+VLOOKUP(A38,'[3]Data 2009'!$A$3:$BO$79,COLUMN('[3]Data 2009'!AW39),FALSE)+VLOOKUP(A38,'[3]Data 2009'!$A$3:$BO$79,COLUMN('[3]Data 2009'!BK39),FALSE)</f>
        <v>114363</v>
      </c>
      <c r="J38" s="6">
        <f>VLOOKUP(A38,'[3]Data 2009'!$A$3:$BO$79,COLUMN('[3]Data 2009'!F39),FALSE)+VLOOKUP(A38,'[3]Data 2009'!$A$3:$BO$79,COLUMN('[3]Data 2009'!AR39),FALSE)+VLOOKUP(A38,'[3]Data 2009'!$A$3:$BO$79,COLUMN('[3]Data 2009'!AU39),FALSE)</f>
        <v>43873</v>
      </c>
      <c r="K38" s="6">
        <f>VLOOKUP(A38,'[3]Data 2009'!$A$3:$BO$79,COLUMN('[3]Data 2009'!G39),FALSE)+VLOOKUP(A38,'[3]Data 2009'!$A$3:$BO$79,COLUMN('[3]Data 2009'!AO39),FALSE)+VLOOKUP(A38,'[3]Data 2009'!$A$3:$BO$79,COLUMN('[3]Data 2009'!AV39),FALSE)+VLOOKUP(A38,'[3]Data 2009'!$A$3:$BO$79,COLUMN('[3]Data 2009'!BO39),FALSE)+VLOOKUP(A38,'[3]Data 2009'!$A$3:$BO$79,COLUMN('[3]Data 2009'!AP39),FALSE)</f>
        <v>9651</v>
      </c>
      <c r="L38" s="6">
        <f>VLOOKUP(A38,'[3]Data 2009'!$A$3:$BO$79,COLUMN('[3]Data 2009'!L39),FALSE)+VLOOKUP(A38,'[3]Data 2009'!$A$3:$BO$79,COLUMN('[3]Data 2009'!AB39),FALSE)+VLOOKUP(A38,'[3]Data 2009'!$A$3:$BO$79,COLUMN('[3]Data 2009'!AC39),FALSE)+VLOOKUP(A38,'[3]Data 2009'!$A$3:$BO$79,COLUMN('[3]Data 2009'!BM39),FALSE)+VLOOKUP(A38,'[3]Data 2009'!$A$3:$BO$79,COLUMN('[3]Data 2009'!K39),FALSE)</f>
        <v>21355</v>
      </c>
      <c r="M38" s="6">
        <f>VLOOKUP(A38,'[3]Data 2009'!$A$3:$BO$79,COLUMN('[3]Data 2009'!AG39),FALSE)+VLOOKUP(A38,'[3]Data 2009'!$A$3:$BO$79,COLUMN('[3]Data 2009'!AM39),FALSE)+VLOOKUP(A38,'[3]Data 2009'!$A$3:$BO$79,COLUMN('[3]Data 2009'!AN39),FALSE)+VLOOKUP(A38,'[3]Data 2009'!$A$3:$BO$79,COLUMN('[3]Data 2009'!AT39),FALSE)</f>
        <v>0</v>
      </c>
      <c r="N38" s="6">
        <f>VLOOKUP(A38,'[3]Data 2009'!$A$3:$BO$79,COLUMN('[3]Data 2009'!O39),FALSE)+VLOOKUP(A38,'[3]Data 2009'!$A$3:$BO$79,COLUMN('[3]Data 2009'!AQ39),FALSE)</f>
        <v>25809</v>
      </c>
      <c r="O38" s="6">
        <f>VLOOKUP(A38,'[3]Data 2009'!$A$3:$BR$79,COLUMN('[3]Data 2009'!BR39),FALSE)</f>
        <v>115386</v>
      </c>
      <c r="P38" s="21">
        <f t="shared" si="0"/>
        <v>11867087</v>
      </c>
      <c r="R38" s="6">
        <f t="shared" si="1"/>
        <v>1402.9372262773722</v>
      </c>
      <c r="S38" s="6">
        <f t="shared" si="2"/>
        <v>13572.018978102189</v>
      </c>
      <c r="T38" s="6">
        <f t="shared" si="3"/>
        <v>1311.8540145985401</v>
      </c>
      <c r="U38" s="6">
        <f t="shared" si="4"/>
        <v>1311.8540145985401</v>
      </c>
      <c r="V38" s="6">
        <f t="shared" si="5"/>
        <v>211.49635036496349</v>
      </c>
      <c r="W38" s="6">
        <f t="shared" si="6"/>
        <v>166.95328467153286</v>
      </c>
      <c r="X38" s="6">
        <f t="shared" si="7"/>
        <v>64.048175182481756</v>
      </c>
      <c r="Y38" s="6">
        <f t="shared" si="8"/>
        <v>14.089051094890511</v>
      </c>
      <c r="Z38" s="6">
        <f t="shared" si="9"/>
        <v>31.175182481751825</v>
      </c>
      <c r="AA38" s="6">
        <f t="shared" si="10"/>
        <v>0</v>
      </c>
      <c r="AB38" s="6">
        <f t="shared" si="11"/>
        <v>37.677372262773723</v>
      </c>
      <c r="AC38" s="6">
        <f t="shared" si="12"/>
        <v>168.44671532846715</v>
      </c>
    </row>
    <row r="39" spans="1:29">
      <c r="A39" s="24" t="s">
        <v>101</v>
      </c>
      <c r="B39" s="18">
        <v>3</v>
      </c>
      <c r="C39" s="22">
        <f>VLOOKUP(A39,[3]Enrollment!$B$3:$C$80,2,FALSE)</f>
        <v>297</v>
      </c>
      <c r="D39" s="6">
        <f>SUM(VLOOKUP(A39,'[3]Data 2009'!$A$3:$BO$79,5,FALSE)+VLOOKUP(A39,'[3]Data 2009'!$A$3:$BO$79,13,FALSE)+VLOOKUP(A39,'[3]Data 2009'!$A$3:$BO$79,COLUMN('[3]Data 2009'!$BC$2:$BC$79),FALSE)+VLOOKUP(A39,'[3]Data 2009'!$A$3:$BO$79,COLUMN('[3]Data 2009'!$BD$3),FALSE)+VLOOKUP(A39,'[3]Data 2009'!$A$3:$BO$79,COLUMN('[3]Data 2009'!$BE$3),FALSE)+VLOOKUP(A39,'[3]Data 2009'!$A$3:$BO$79,COLUMN('[3]Data 2009'!$BF$3),FALSE)+VLOOKUP(A39,'[3]Data 2009'!$A$3:$BO$79,COLUMN('[3]Data 2009'!$BN$3),FALSE))</f>
        <v>276943</v>
      </c>
      <c r="E39" s="6">
        <f>(VLOOKUP(A39,'[3]Data 2009'!$A$3:$BO$79,COLUMN('[3]Data 2009'!$D$1),FALSE)+VLOOKUP(A39,'[3]Data 2009'!$A$3:$BO$79,COLUMN('[3]Data 2009'!$I$3),FALSE)+VLOOKUP(A39,'[3]Data 2009'!$A$3:$BO$79,COLUMN('[3]Data 2009'!$T$3),FALSE)+VLOOKUP(A39,'[3]Data 2009'!$A$3:$BO$79,COLUMN('[3]Data 2009'!$AS$3),FALSE)+VLOOKUP(A39,'[3]Data 2009'!$A$3:$BO$79,COLUMN('[3]Data 2009'!$AY$3),FALSE)+VLOOKUP(A39,'[3]Data 2009'!$A$3:$BO$79,COLUMN('[3]Data 2009'!$BB$3),FALSE)+VLOOKUP(A39,'[3]Data 2009'!$A$3:$BO$79,COLUMN('[3]Data 2009'!$BG$3),FALSE))</f>
        <v>3846190</v>
      </c>
      <c r="F39" s="6">
        <f>VLOOKUP(A39,'[3]Data 2009'!$A$3:$BO$79,COLUMN('[3]Data 2009'!H40),FALSE)+VLOOKUP(A39,'[3]Data 2009'!$A$3:$BO$79,COLUMN('[3]Data 2009'!V40),FALSE)+VLOOKUP(A39,'[3]Data 2009'!$A$3:$BO$79,COLUMN('[3]Data 2009'!W40),FALSE)+VLOOKUP(A39,'[3]Data 2009'!$A$3:$BO$79,COLUMN('[3]Data 2009'!X40),FALSE)+VLOOKUP(A39,'[3]Data 2009'!$A$3:$BO$79,COLUMN('[3]Data 2009'!Y40),FALSE)+VLOOKUP(A39,'[3]Data 2009'!$A$3:$BO$79,COLUMN('[3]Data 2009'!AT40),FALSE)+VLOOKUP(A39,'[3]Data 2009'!$A$3:$BO$79,COLUMN('[3]Data 2009'!AX40),FALSE)+VLOOKUP(A39,'[3]Data 2009'!$A$3:$BO$79,COLUMN('[3]Data 2009'!AZ40),FALSE)+VLOOKUP(A39,'[3]Data 2009'!$A$3:$BO$79,COLUMN('[3]Data 2009'!BA40),FALSE)+VLOOKUP(A39,'[3]Data 2009'!$A$3:$BO$79,COLUMN('[3]Data 2009'!BJ40))</f>
        <v>71535</v>
      </c>
      <c r="G39" s="6">
        <f>VLOOKUP(A39,'[3]Data 2009'!$A$3:$BO$79,COLUMN('[3]Data 2009'!U73),FALSE)+VLOOKUP(A39,'[3]Data 2009'!$A$3:$BO$79,COLUMN('[3]Data 2009'!AH73),FALSE)+VLOOKUP(A39,'[3]Data 2009'!$A$3:$BO$79,COLUMN('[3]Data 2009'!AI73),FALSE)+VLOOKUP(A39,'[3]Data 2009'!$A$3:$BO$79,COLUMN('[3]Data 2009'!AJ73),FALSE)+VLOOKUP(A39,'[3]Data 2009'!$A$3:$BO$79,COLUMN('[3]Data 2009'!AK73),FALSE)+VLOOKUP(A39,'[3]Data 2009'!$A$3:$BO$79,COLUMN('[3]Data 2009'!AL73),FALSE)+VLOOKUP(A39,'[3]Data 2009'!$A$3:$BO$79,COLUMN('[3]Data 2009'!BH73),FALSE)+VLOOKUP(A39,'[3]Data 2009'!$A$3:$BO$79,COLUMN('[3]Data 2009'!BI73),FALSE)+VLOOKUP(A39,'[3]Data 2009'!$A$3:$BO$79,COLUMN('[3]Data 2009'!BL73),FALSE)</f>
        <v>144726</v>
      </c>
      <c r="H39" s="6">
        <f>VLOOKUP(A39,'[3]Data 2009'!$A$3:$BO$79,COLUMN('[3]Data 2009'!N73),FALSE)+VLOOKUP(A39,'[3]Data 2009'!$A$3:$BO$79,COLUMN('[3]Data 2009'!P73),FALSE)+VLOOKUP(A39,'[3]Data 2009'!$A$3:$BO$79,COLUMN('[3]Data 2009'!Q73),FALSE)</f>
        <v>61993</v>
      </c>
      <c r="I39" s="6">
        <f>VLOOKUP(A39,'[3]Data 2009'!$A$3:$BO$79,COLUMN('[3]Data 2009'!J40),FALSE)+VLOOKUP(A39,'[3]Data 2009'!$A$3:$BO$79,COLUMN('[3]Data 2009'!R40),FALSE)+VLOOKUP(A39,'[3]Data 2009'!$A$3:$BO$79,COLUMN('[3]Data 2009'!S40),FALSE)+VLOOKUP(A39,'[3]Data 2009'!$A$3:$BO$79,COLUMN('[3]Data 2009'!Z40),FALSE)+VLOOKUP(A39,'[3]Data 2009'!$A$3:$BO$79,COLUMN('[3]Data 2009'!AA40),FALSE)+VLOOKUP(A39,'[3]Data 2009'!$A$3:$BO$79,COLUMN('[3]Data 2009'!AD40),FALSE)+VLOOKUP(A39,'[3]Data 2009'!$A$3:$BO$79,COLUMN('[3]Data 2009'!AE40),FALSE)+VLOOKUP(A39,'[3]Data 2009'!$A$3:$BO$79,COLUMN('[3]Data 2009'!AF40),FALSE)+VLOOKUP(A39,'[3]Data 2009'!$A$3:$BO$79,COLUMN('[3]Data 2009'!AW40),FALSE)+VLOOKUP(A39,'[3]Data 2009'!$A$3:$BO$79,COLUMN('[3]Data 2009'!BK40),FALSE)</f>
        <v>69577</v>
      </c>
      <c r="J39" s="6">
        <f>VLOOKUP(A39,'[3]Data 2009'!$A$3:$BO$79,COLUMN('[3]Data 2009'!F40),FALSE)+VLOOKUP(A39,'[3]Data 2009'!$A$3:$BO$79,COLUMN('[3]Data 2009'!AR40),FALSE)+VLOOKUP(A39,'[3]Data 2009'!$A$3:$BO$79,COLUMN('[3]Data 2009'!AU40),FALSE)</f>
        <v>12157</v>
      </c>
      <c r="K39" s="6">
        <f>VLOOKUP(A39,'[3]Data 2009'!$A$3:$BO$79,COLUMN('[3]Data 2009'!G40),FALSE)+VLOOKUP(A39,'[3]Data 2009'!$A$3:$BO$79,COLUMN('[3]Data 2009'!AO40),FALSE)+VLOOKUP(A39,'[3]Data 2009'!$A$3:$BO$79,COLUMN('[3]Data 2009'!AV40),FALSE)+VLOOKUP(A39,'[3]Data 2009'!$A$3:$BO$79,COLUMN('[3]Data 2009'!BO40),FALSE)+VLOOKUP(A39,'[3]Data 2009'!$A$3:$BO$79,COLUMN('[3]Data 2009'!AP40),FALSE)</f>
        <v>10269</v>
      </c>
      <c r="L39" s="6">
        <f>VLOOKUP(A39,'[3]Data 2009'!$A$3:$BO$79,COLUMN('[3]Data 2009'!L40),FALSE)+VLOOKUP(A39,'[3]Data 2009'!$A$3:$BO$79,COLUMN('[3]Data 2009'!AB40),FALSE)+VLOOKUP(A39,'[3]Data 2009'!$A$3:$BO$79,COLUMN('[3]Data 2009'!AC40),FALSE)+VLOOKUP(A39,'[3]Data 2009'!$A$3:$BO$79,COLUMN('[3]Data 2009'!BM40),FALSE)+VLOOKUP(A39,'[3]Data 2009'!$A$3:$BO$79,COLUMN('[3]Data 2009'!K40),FALSE)</f>
        <v>20886</v>
      </c>
      <c r="M39" s="6">
        <f>VLOOKUP(A39,'[3]Data 2009'!$A$3:$BO$79,COLUMN('[3]Data 2009'!AG40),FALSE)+VLOOKUP(A39,'[3]Data 2009'!$A$3:$BO$79,COLUMN('[3]Data 2009'!AM40),FALSE)+VLOOKUP(A39,'[3]Data 2009'!$A$3:$BO$79,COLUMN('[3]Data 2009'!AN40),FALSE)+VLOOKUP(A39,'[3]Data 2009'!$A$3:$BO$79,COLUMN('[3]Data 2009'!AT40),FALSE)</f>
        <v>0</v>
      </c>
      <c r="N39" s="6">
        <f>VLOOKUP(A39,'[3]Data 2009'!$A$3:$BO$79,COLUMN('[3]Data 2009'!O40),FALSE)+VLOOKUP(A39,'[3]Data 2009'!$A$3:$BO$79,COLUMN('[3]Data 2009'!AQ40),FALSE)</f>
        <v>5948</v>
      </c>
      <c r="O39" s="6">
        <f>VLOOKUP(A39,'[3]Data 2009'!$A$3:$BR$79,COLUMN('[3]Data 2009'!BR40),FALSE)</f>
        <v>38543</v>
      </c>
      <c r="P39" s="21">
        <f t="shared" si="0"/>
        <v>4558767</v>
      </c>
      <c r="R39" s="6">
        <f t="shared" si="1"/>
        <v>932.46801346801351</v>
      </c>
      <c r="S39" s="6">
        <f t="shared" si="2"/>
        <v>12950.134680134681</v>
      </c>
      <c r="T39" s="6">
        <f t="shared" si="3"/>
        <v>487.29292929292927</v>
      </c>
      <c r="U39" s="6">
        <f t="shared" si="4"/>
        <v>487.29292929292927</v>
      </c>
      <c r="V39" s="6">
        <f t="shared" si="5"/>
        <v>208.73063973063972</v>
      </c>
      <c r="W39" s="6">
        <f t="shared" si="6"/>
        <v>234.26599326599327</v>
      </c>
      <c r="X39" s="6">
        <f t="shared" si="7"/>
        <v>40.932659932659931</v>
      </c>
      <c r="Y39" s="6">
        <f t="shared" si="8"/>
        <v>34.575757575757578</v>
      </c>
      <c r="Z39" s="6">
        <f t="shared" si="9"/>
        <v>70.323232323232318</v>
      </c>
      <c r="AA39" s="6">
        <f t="shared" si="10"/>
        <v>0</v>
      </c>
      <c r="AB39" s="6">
        <f t="shared" si="11"/>
        <v>20.026936026936028</v>
      </c>
      <c r="AC39" s="6">
        <f t="shared" si="12"/>
        <v>129.77441077441077</v>
      </c>
    </row>
    <row r="40" spans="1:29">
      <c r="A40" s="18" t="s">
        <v>102</v>
      </c>
      <c r="B40" s="18">
        <v>8</v>
      </c>
      <c r="C40" s="22">
        <f>VLOOKUP(A40,[3]Enrollment!$B$3:$C$80,2,FALSE)</f>
        <v>258</v>
      </c>
      <c r="D40" s="6">
        <f>SUM(VLOOKUP(A40,'[3]Data 2009'!$A$3:$BO$79,5,FALSE)+VLOOKUP(A40,'[3]Data 2009'!$A$3:$BO$79,13,FALSE)+VLOOKUP(A40,'[3]Data 2009'!$A$3:$BO$79,COLUMN('[3]Data 2009'!$BC$2:$BC$79),FALSE)+VLOOKUP(A40,'[3]Data 2009'!$A$3:$BO$79,COLUMN('[3]Data 2009'!$BD$3),FALSE)+VLOOKUP(A40,'[3]Data 2009'!$A$3:$BO$79,COLUMN('[3]Data 2009'!$BE$3),FALSE)+VLOOKUP(A40,'[3]Data 2009'!$A$3:$BO$79,COLUMN('[3]Data 2009'!$BF$3),FALSE)+VLOOKUP(A40,'[3]Data 2009'!$A$3:$BO$79,COLUMN('[3]Data 2009'!$BN$3),FALSE))</f>
        <v>744560</v>
      </c>
      <c r="E40" s="6">
        <f>(VLOOKUP(A40,'[3]Data 2009'!$A$3:$BO$79,COLUMN('[3]Data 2009'!$D$1),FALSE)+VLOOKUP(A40,'[3]Data 2009'!$A$3:$BO$79,COLUMN('[3]Data 2009'!$I$3),FALSE)+VLOOKUP(A40,'[3]Data 2009'!$A$3:$BO$79,COLUMN('[3]Data 2009'!$T$3),FALSE)+VLOOKUP(A40,'[3]Data 2009'!$A$3:$BO$79,COLUMN('[3]Data 2009'!$AS$3),FALSE)+VLOOKUP(A40,'[3]Data 2009'!$A$3:$BO$79,COLUMN('[3]Data 2009'!$AY$3),FALSE)+VLOOKUP(A40,'[3]Data 2009'!$A$3:$BO$79,COLUMN('[3]Data 2009'!$BB$3),FALSE)+VLOOKUP(A40,'[3]Data 2009'!$A$3:$BO$79,COLUMN('[3]Data 2009'!$BG$3),FALSE))</f>
        <v>3192457</v>
      </c>
      <c r="F40" s="6">
        <f>VLOOKUP(A40,'[3]Data 2009'!$A$3:$BO$79,COLUMN('[3]Data 2009'!H41),FALSE)+VLOOKUP(A40,'[3]Data 2009'!$A$3:$BO$79,COLUMN('[3]Data 2009'!V41),FALSE)+VLOOKUP(A40,'[3]Data 2009'!$A$3:$BO$79,COLUMN('[3]Data 2009'!W41),FALSE)+VLOOKUP(A40,'[3]Data 2009'!$A$3:$BO$79,COLUMN('[3]Data 2009'!X41),FALSE)+VLOOKUP(A40,'[3]Data 2009'!$A$3:$BO$79,COLUMN('[3]Data 2009'!Y41),FALSE)+VLOOKUP(A40,'[3]Data 2009'!$A$3:$BO$79,COLUMN('[3]Data 2009'!AT41),FALSE)+VLOOKUP(A40,'[3]Data 2009'!$A$3:$BO$79,COLUMN('[3]Data 2009'!AX41),FALSE)+VLOOKUP(A40,'[3]Data 2009'!$A$3:$BO$79,COLUMN('[3]Data 2009'!AZ41),FALSE)+VLOOKUP(A40,'[3]Data 2009'!$A$3:$BO$79,COLUMN('[3]Data 2009'!BA41),FALSE)+VLOOKUP(A40,'[3]Data 2009'!$A$3:$BO$79,COLUMN('[3]Data 2009'!BJ41))</f>
        <v>0</v>
      </c>
      <c r="G40" s="6">
        <f>VLOOKUP(A40,'[3]Data 2009'!$A$3:$BO$79,COLUMN('[3]Data 2009'!U74),FALSE)+VLOOKUP(A40,'[3]Data 2009'!$A$3:$BO$79,COLUMN('[3]Data 2009'!AH74),FALSE)+VLOOKUP(A40,'[3]Data 2009'!$A$3:$BO$79,COLUMN('[3]Data 2009'!AI74),FALSE)+VLOOKUP(A40,'[3]Data 2009'!$A$3:$BO$79,COLUMN('[3]Data 2009'!AJ74),FALSE)+VLOOKUP(A40,'[3]Data 2009'!$A$3:$BO$79,COLUMN('[3]Data 2009'!AK74),FALSE)+VLOOKUP(A40,'[3]Data 2009'!$A$3:$BO$79,COLUMN('[3]Data 2009'!AL74),FALSE)+VLOOKUP(A40,'[3]Data 2009'!$A$3:$BO$79,COLUMN('[3]Data 2009'!BH74),FALSE)+VLOOKUP(A40,'[3]Data 2009'!$A$3:$BO$79,COLUMN('[3]Data 2009'!BI74),FALSE)+VLOOKUP(A40,'[3]Data 2009'!$A$3:$BO$79,COLUMN('[3]Data 2009'!BL74),FALSE)</f>
        <v>140201</v>
      </c>
      <c r="H40" s="6">
        <f>VLOOKUP(A40,'[3]Data 2009'!$A$3:$BO$79,COLUMN('[3]Data 2009'!N74),FALSE)+VLOOKUP(A40,'[3]Data 2009'!$A$3:$BO$79,COLUMN('[3]Data 2009'!P74),FALSE)+VLOOKUP(A40,'[3]Data 2009'!$A$3:$BO$79,COLUMN('[3]Data 2009'!Q74),FALSE)</f>
        <v>43361</v>
      </c>
      <c r="I40" s="6">
        <f>VLOOKUP(A40,'[3]Data 2009'!$A$3:$BO$79,COLUMN('[3]Data 2009'!J41),FALSE)+VLOOKUP(A40,'[3]Data 2009'!$A$3:$BO$79,COLUMN('[3]Data 2009'!R41),FALSE)+VLOOKUP(A40,'[3]Data 2009'!$A$3:$BO$79,COLUMN('[3]Data 2009'!S41),FALSE)+VLOOKUP(A40,'[3]Data 2009'!$A$3:$BO$79,COLUMN('[3]Data 2009'!Z41),FALSE)+VLOOKUP(A40,'[3]Data 2009'!$A$3:$BO$79,COLUMN('[3]Data 2009'!AA41),FALSE)+VLOOKUP(A40,'[3]Data 2009'!$A$3:$BO$79,COLUMN('[3]Data 2009'!AD41),FALSE)+VLOOKUP(A40,'[3]Data 2009'!$A$3:$BO$79,COLUMN('[3]Data 2009'!AE41),FALSE)+VLOOKUP(A40,'[3]Data 2009'!$A$3:$BO$79,COLUMN('[3]Data 2009'!AF41),FALSE)+VLOOKUP(A40,'[3]Data 2009'!$A$3:$BO$79,COLUMN('[3]Data 2009'!AW41),FALSE)+VLOOKUP(A40,'[3]Data 2009'!$A$3:$BO$79,COLUMN('[3]Data 2009'!BK41),FALSE)</f>
        <v>703876</v>
      </c>
      <c r="J40" s="6">
        <f>VLOOKUP(A40,'[3]Data 2009'!$A$3:$BO$79,COLUMN('[3]Data 2009'!F41),FALSE)+VLOOKUP(A40,'[3]Data 2009'!$A$3:$BO$79,COLUMN('[3]Data 2009'!AR41),FALSE)+VLOOKUP(A40,'[3]Data 2009'!$A$3:$BO$79,COLUMN('[3]Data 2009'!AU41),FALSE)</f>
        <v>97556</v>
      </c>
      <c r="K40" s="6">
        <f>VLOOKUP(A40,'[3]Data 2009'!$A$3:$BO$79,COLUMN('[3]Data 2009'!G41),FALSE)+VLOOKUP(A40,'[3]Data 2009'!$A$3:$BO$79,COLUMN('[3]Data 2009'!AO41),FALSE)+VLOOKUP(A40,'[3]Data 2009'!$A$3:$BO$79,COLUMN('[3]Data 2009'!AV41),FALSE)+VLOOKUP(A40,'[3]Data 2009'!$A$3:$BO$79,COLUMN('[3]Data 2009'!BO41),FALSE)+VLOOKUP(A40,'[3]Data 2009'!$A$3:$BO$79,COLUMN('[3]Data 2009'!AP41),FALSE)</f>
        <v>33876</v>
      </c>
      <c r="L40" s="6">
        <f>VLOOKUP(A40,'[3]Data 2009'!$A$3:$BO$79,COLUMN('[3]Data 2009'!L41),FALSE)+VLOOKUP(A40,'[3]Data 2009'!$A$3:$BO$79,COLUMN('[3]Data 2009'!AB41),FALSE)+VLOOKUP(A40,'[3]Data 2009'!$A$3:$BO$79,COLUMN('[3]Data 2009'!AC41),FALSE)+VLOOKUP(A40,'[3]Data 2009'!$A$3:$BO$79,COLUMN('[3]Data 2009'!BM41),FALSE)+VLOOKUP(A40,'[3]Data 2009'!$A$3:$BO$79,COLUMN('[3]Data 2009'!K41),FALSE)</f>
        <v>37813</v>
      </c>
      <c r="M40" s="6">
        <f>VLOOKUP(A40,'[3]Data 2009'!$A$3:$BO$79,COLUMN('[3]Data 2009'!AG41),FALSE)+VLOOKUP(A40,'[3]Data 2009'!$A$3:$BO$79,COLUMN('[3]Data 2009'!AM41),FALSE)+VLOOKUP(A40,'[3]Data 2009'!$A$3:$BO$79,COLUMN('[3]Data 2009'!AN41),FALSE)+VLOOKUP(A40,'[3]Data 2009'!$A$3:$BO$79,COLUMN('[3]Data 2009'!AT41),FALSE)</f>
        <v>29377</v>
      </c>
      <c r="N40" s="6">
        <f>VLOOKUP(A40,'[3]Data 2009'!$A$3:$BO$79,COLUMN('[3]Data 2009'!O41),FALSE)+VLOOKUP(A40,'[3]Data 2009'!$A$3:$BO$79,COLUMN('[3]Data 2009'!AQ41),FALSE)</f>
        <v>29962</v>
      </c>
      <c r="O40" s="6">
        <f>VLOOKUP(A40,'[3]Data 2009'!$A$3:$BR$79,COLUMN('[3]Data 2009'!BR41),FALSE)</f>
        <v>366939</v>
      </c>
      <c r="P40" s="21">
        <f t="shared" si="0"/>
        <v>5419978</v>
      </c>
      <c r="R40" s="6">
        <f t="shared" si="1"/>
        <v>2885.8914728682171</v>
      </c>
      <c r="S40" s="6">
        <f t="shared" si="2"/>
        <v>12373.864341085271</v>
      </c>
      <c r="T40" s="6">
        <f t="shared" si="3"/>
        <v>543.41472868217056</v>
      </c>
      <c r="U40" s="6">
        <f t="shared" si="4"/>
        <v>543.41472868217056</v>
      </c>
      <c r="V40" s="6">
        <f t="shared" si="5"/>
        <v>168.06589147286823</v>
      </c>
      <c r="W40" s="6">
        <f t="shared" si="6"/>
        <v>2728.2015503875969</v>
      </c>
      <c r="X40" s="6">
        <f t="shared" si="7"/>
        <v>378.12403100775191</v>
      </c>
      <c r="Y40" s="6">
        <f t="shared" si="8"/>
        <v>131.30232558139534</v>
      </c>
      <c r="Z40" s="6">
        <f t="shared" si="9"/>
        <v>146.56201550387595</v>
      </c>
      <c r="AA40" s="6">
        <f t="shared" si="10"/>
        <v>113.86434108527132</v>
      </c>
      <c r="AB40" s="6">
        <f t="shared" si="11"/>
        <v>116.13178294573643</v>
      </c>
      <c r="AC40" s="6">
        <f t="shared" si="12"/>
        <v>1422.2441860465117</v>
      </c>
    </row>
    <row r="41" spans="1:29">
      <c r="A41" s="18" t="s">
        <v>103</v>
      </c>
      <c r="B41" s="18">
        <v>4</v>
      </c>
      <c r="C41" s="22">
        <f>VLOOKUP(A41,[3]Enrollment!$B$3:$C$80,2,FALSE)</f>
        <v>276</v>
      </c>
      <c r="D41" s="6">
        <f>SUM(VLOOKUP(A41,'[3]Data 2009'!$A$3:$BO$79,5,FALSE)+VLOOKUP(A41,'[3]Data 2009'!$A$3:$BO$79,13,FALSE)+VLOOKUP(A41,'[3]Data 2009'!$A$3:$BO$79,COLUMN('[3]Data 2009'!$BC$2:$BC$79),FALSE)+VLOOKUP(A41,'[3]Data 2009'!$A$3:$BO$79,COLUMN('[3]Data 2009'!$BD$3),FALSE)+VLOOKUP(A41,'[3]Data 2009'!$A$3:$BO$79,COLUMN('[3]Data 2009'!$BE$3),FALSE)+VLOOKUP(A41,'[3]Data 2009'!$A$3:$BO$79,COLUMN('[3]Data 2009'!$BF$3),FALSE)+VLOOKUP(A41,'[3]Data 2009'!$A$3:$BO$79,COLUMN('[3]Data 2009'!$BN$3),FALSE))</f>
        <v>352339</v>
      </c>
      <c r="E41" s="6">
        <f>(VLOOKUP(A41,'[3]Data 2009'!$A$3:$BO$79,COLUMN('[3]Data 2009'!$D$1),FALSE)+VLOOKUP(A41,'[3]Data 2009'!$A$3:$BO$79,COLUMN('[3]Data 2009'!$I$3),FALSE)+VLOOKUP(A41,'[3]Data 2009'!$A$3:$BO$79,COLUMN('[3]Data 2009'!$T$3),FALSE)+VLOOKUP(A41,'[3]Data 2009'!$A$3:$BO$79,COLUMN('[3]Data 2009'!$AS$3),FALSE)+VLOOKUP(A41,'[3]Data 2009'!$A$3:$BO$79,COLUMN('[3]Data 2009'!$AY$3),FALSE)+VLOOKUP(A41,'[3]Data 2009'!$A$3:$BO$79,COLUMN('[3]Data 2009'!$BB$3),FALSE)+VLOOKUP(A41,'[3]Data 2009'!$A$3:$BO$79,COLUMN('[3]Data 2009'!$BG$3),FALSE))</f>
        <v>2782941</v>
      </c>
      <c r="F41" s="6">
        <f>VLOOKUP(A41,'[3]Data 2009'!$A$3:$BO$79,COLUMN('[3]Data 2009'!H42),FALSE)+VLOOKUP(A41,'[3]Data 2009'!$A$3:$BO$79,COLUMN('[3]Data 2009'!V42),FALSE)+VLOOKUP(A41,'[3]Data 2009'!$A$3:$BO$79,COLUMN('[3]Data 2009'!W42),FALSE)+VLOOKUP(A41,'[3]Data 2009'!$A$3:$BO$79,COLUMN('[3]Data 2009'!X42),FALSE)+VLOOKUP(A41,'[3]Data 2009'!$A$3:$BO$79,COLUMN('[3]Data 2009'!Y42),FALSE)+VLOOKUP(A41,'[3]Data 2009'!$A$3:$BO$79,COLUMN('[3]Data 2009'!AT42),FALSE)+VLOOKUP(A41,'[3]Data 2009'!$A$3:$BO$79,COLUMN('[3]Data 2009'!AX42),FALSE)+VLOOKUP(A41,'[3]Data 2009'!$A$3:$BO$79,COLUMN('[3]Data 2009'!AZ42),FALSE)+VLOOKUP(A41,'[3]Data 2009'!$A$3:$BO$79,COLUMN('[3]Data 2009'!BA42),FALSE)+VLOOKUP(A41,'[3]Data 2009'!$A$3:$BO$79,COLUMN('[3]Data 2009'!BJ42))</f>
        <v>21457</v>
      </c>
      <c r="G41" s="6">
        <f>VLOOKUP(A41,'[3]Data 2009'!$A$3:$BO$79,COLUMN('[3]Data 2009'!U75),FALSE)+VLOOKUP(A41,'[3]Data 2009'!$A$3:$BO$79,COLUMN('[3]Data 2009'!AH75),FALSE)+VLOOKUP(A41,'[3]Data 2009'!$A$3:$BO$79,COLUMN('[3]Data 2009'!AI75),FALSE)+VLOOKUP(A41,'[3]Data 2009'!$A$3:$BO$79,COLUMN('[3]Data 2009'!AJ75),FALSE)+VLOOKUP(A41,'[3]Data 2009'!$A$3:$BO$79,COLUMN('[3]Data 2009'!AK75),FALSE)+VLOOKUP(A41,'[3]Data 2009'!$A$3:$BO$79,COLUMN('[3]Data 2009'!AL75),FALSE)+VLOOKUP(A41,'[3]Data 2009'!$A$3:$BO$79,COLUMN('[3]Data 2009'!BH75),FALSE)+VLOOKUP(A41,'[3]Data 2009'!$A$3:$BO$79,COLUMN('[3]Data 2009'!BI75),FALSE)+VLOOKUP(A41,'[3]Data 2009'!$A$3:$BO$79,COLUMN('[3]Data 2009'!BL75),FALSE)</f>
        <v>152388</v>
      </c>
      <c r="H41" s="6">
        <f>VLOOKUP(A41,'[3]Data 2009'!$A$3:$BO$79,COLUMN('[3]Data 2009'!N75),FALSE)+VLOOKUP(A41,'[3]Data 2009'!$A$3:$BO$79,COLUMN('[3]Data 2009'!P75),FALSE)+VLOOKUP(A41,'[3]Data 2009'!$A$3:$BO$79,COLUMN('[3]Data 2009'!Q75),FALSE)</f>
        <v>40208</v>
      </c>
      <c r="I41" s="6">
        <f>VLOOKUP(A41,'[3]Data 2009'!$A$3:$BO$79,COLUMN('[3]Data 2009'!J42),FALSE)+VLOOKUP(A41,'[3]Data 2009'!$A$3:$BO$79,COLUMN('[3]Data 2009'!R42),FALSE)+VLOOKUP(A41,'[3]Data 2009'!$A$3:$BO$79,COLUMN('[3]Data 2009'!S42),FALSE)+VLOOKUP(A41,'[3]Data 2009'!$A$3:$BO$79,COLUMN('[3]Data 2009'!Z42),FALSE)+VLOOKUP(A41,'[3]Data 2009'!$A$3:$BO$79,COLUMN('[3]Data 2009'!AA42),FALSE)+VLOOKUP(A41,'[3]Data 2009'!$A$3:$BO$79,COLUMN('[3]Data 2009'!AD42),FALSE)+VLOOKUP(A41,'[3]Data 2009'!$A$3:$BO$79,COLUMN('[3]Data 2009'!AE42),FALSE)+VLOOKUP(A41,'[3]Data 2009'!$A$3:$BO$79,COLUMN('[3]Data 2009'!AF42),FALSE)+VLOOKUP(A41,'[3]Data 2009'!$A$3:$BO$79,COLUMN('[3]Data 2009'!AW42),FALSE)+VLOOKUP(A41,'[3]Data 2009'!$A$3:$BO$79,COLUMN('[3]Data 2009'!BK42),FALSE)</f>
        <v>53220</v>
      </c>
      <c r="J41" s="6">
        <f>VLOOKUP(A41,'[3]Data 2009'!$A$3:$BO$79,COLUMN('[3]Data 2009'!F42),FALSE)+VLOOKUP(A41,'[3]Data 2009'!$A$3:$BO$79,COLUMN('[3]Data 2009'!AR42),FALSE)+VLOOKUP(A41,'[3]Data 2009'!$A$3:$BO$79,COLUMN('[3]Data 2009'!AU42),FALSE)</f>
        <v>25343</v>
      </c>
      <c r="K41" s="6">
        <f>VLOOKUP(A41,'[3]Data 2009'!$A$3:$BO$79,COLUMN('[3]Data 2009'!G42),FALSE)+VLOOKUP(A41,'[3]Data 2009'!$A$3:$BO$79,COLUMN('[3]Data 2009'!AO42),FALSE)+VLOOKUP(A41,'[3]Data 2009'!$A$3:$BO$79,COLUMN('[3]Data 2009'!AV42),FALSE)+VLOOKUP(A41,'[3]Data 2009'!$A$3:$BO$79,COLUMN('[3]Data 2009'!BO42),FALSE)+VLOOKUP(A41,'[3]Data 2009'!$A$3:$BO$79,COLUMN('[3]Data 2009'!AP42),FALSE)</f>
        <v>35407</v>
      </c>
      <c r="L41" s="6">
        <f>VLOOKUP(A41,'[3]Data 2009'!$A$3:$BO$79,COLUMN('[3]Data 2009'!L42),FALSE)+VLOOKUP(A41,'[3]Data 2009'!$A$3:$BO$79,COLUMN('[3]Data 2009'!AB42),FALSE)+VLOOKUP(A41,'[3]Data 2009'!$A$3:$BO$79,COLUMN('[3]Data 2009'!AC42),FALSE)+VLOOKUP(A41,'[3]Data 2009'!$A$3:$BO$79,COLUMN('[3]Data 2009'!BM42),FALSE)+VLOOKUP(A41,'[3]Data 2009'!$A$3:$BO$79,COLUMN('[3]Data 2009'!K42),FALSE)</f>
        <v>53803</v>
      </c>
      <c r="M41" s="6">
        <f>VLOOKUP(A41,'[3]Data 2009'!$A$3:$BO$79,COLUMN('[3]Data 2009'!AG42),FALSE)+VLOOKUP(A41,'[3]Data 2009'!$A$3:$BO$79,COLUMN('[3]Data 2009'!AM42),FALSE)+VLOOKUP(A41,'[3]Data 2009'!$A$3:$BO$79,COLUMN('[3]Data 2009'!AN42),FALSE)+VLOOKUP(A41,'[3]Data 2009'!$A$3:$BO$79,COLUMN('[3]Data 2009'!AT42),FALSE)</f>
        <v>200870</v>
      </c>
      <c r="N41" s="6">
        <f>VLOOKUP(A41,'[3]Data 2009'!$A$3:$BO$79,COLUMN('[3]Data 2009'!O42),FALSE)+VLOOKUP(A41,'[3]Data 2009'!$A$3:$BO$79,COLUMN('[3]Data 2009'!AQ42),FALSE)</f>
        <v>588</v>
      </c>
      <c r="O41" s="6">
        <f>VLOOKUP(A41,'[3]Data 2009'!$A$3:$BR$79,COLUMN('[3]Data 2009'!BR42),FALSE)</f>
        <v>36085</v>
      </c>
      <c r="P41" s="21">
        <f t="shared" si="0"/>
        <v>3754649</v>
      </c>
      <c r="R41" s="6">
        <f t="shared" si="1"/>
        <v>1276.590579710145</v>
      </c>
      <c r="S41" s="6">
        <f t="shared" si="2"/>
        <v>10083.119565217392</v>
      </c>
      <c r="T41" s="6">
        <f t="shared" si="3"/>
        <v>552.13043478260875</v>
      </c>
      <c r="U41" s="6">
        <f t="shared" si="4"/>
        <v>552.13043478260875</v>
      </c>
      <c r="V41" s="6">
        <f t="shared" si="5"/>
        <v>145.68115942028984</v>
      </c>
      <c r="W41" s="6">
        <f t="shared" si="6"/>
        <v>192.82608695652175</v>
      </c>
      <c r="X41" s="6">
        <f t="shared" si="7"/>
        <v>91.822463768115938</v>
      </c>
      <c r="Y41" s="6">
        <f t="shared" si="8"/>
        <v>128.28623188405797</v>
      </c>
      <c r="Z41" s="6">
        <f t="shared" si="9"/>
        <v>194.93840579710144</v>
      </c>
      <c r="AA41" s="6">
        <f t="shared" si="10"/>
        <v>727.78985507246375</v>
      </c>
      <c r="AB41" s="6">
        <f t="shared" si="11"/>
        <v>2.1304347826086958</v>
      </c>
      <c r="AC41" s="6">
        <f t="shared" si="12"/>
        <v>130.74275362318841</v>
      </c>
    </row>
    <row r="42" spans="1:29">
      <c r="A42" s="24" t="s">
        <v>104</v>
      </c>
      <c r="B42" s="18">
        <v>3</v>
      </c>
      <c r="C42" s="22">
        <f>VLOOKUP(A42,[3]Enrollment!$B$3:$C$80,2,FALSE)</f>
        <v>405</v>
      </c>
      <c r="D42" s="6">
        <f>SUM(VLOOKUP(A42,'[3]Data 2009'!$A$3:$BO$79,5,FALSE)+VLOOKUP(A42,'[3]Data 2009'!$A$3:$BO$79,13,FALSE)+VLOOKUP(A42,'[3]Data 2009'!$A$3:$BO$79,COLUMN('[3]Data 2009'!$BC$2:$BC$79),FALSE)+VLOOKUP(A42,'[3]Data 2009'!$A$3:$BO$79,COLUMN('[3]Data 2009'!$BD$3),FALSE)+VLOOKUP(A42,'[3]Data 2009'!$A$3:$BO$79,COLUMN('[3]Data 2009'!$BE$3),FALSE)+VLOOKUP(A42,'[3]Data 2009'!$A$3:$BO$79,COLUMN('[3]Data 2009'!$BF$3),FALSE)+VLOOKUP(A42,'[3]Data 2009'!$A$3:$BO$79,COLUMN('[3]Data 2009'!$BN$3),FALSE))</f>
        <v>659932</v>
      </c>
      <c r="E42" s="6">
        <f>(VLOOKUP(A42,'[3]Data 2009'!$A$3:$BO$79,COLUMN('[3]Data 2009'!$D$1),FALSE)+VLOOKUP(A42,'[3]Data 2009'!$A$3:$BO$79,COLUMN('[3]Data 2009'!$I$3),FALSE)+VLOOKUP(A42,'[3]Data 2009'!$A$3:$BO$79,COLUMN('[3]Data 2009'!$T$3),FALSE)+VLOOKUP(A42,'[3]Data 2009'!$A$3:$BO$79,COLUMN('[3]Data 2009'!$AS$3),FALSE)+VLOOKUP(A42,'[3]Data 2009'!$A$3:$BO$79,COLUMN('[3]Data 2009'!$AY$3),FALSE)+VLOOKUP(A42,'[3]Data 2009'!$A$3:$BO$79,COLUMN('[3]Data 2009'!$BB$3),FALSE)+VLOOKUP(A42,'[3]Data 2009'!$A$3:$BO$79,COLUMN('[3]Data 2009'!$BG$3),FALSE))</f>
        <v>3310762</v>
      </c>
      <c r="F42" s="6">
        <f>VLOOKUP(A42,'[3]Data 2009'!$A$3:$BO$79,COLUMN('[3]Data 2009'!H43),FALSE)+VLOOKUP(A42,'[3]Data 2009'!$A$3:$BO$79,COLUMN('[3]Data 2009'!V43),FALSE)+VLOOKUP(A42,'[3]Data 2009'!$A$3:$BO$79,COLUMN('[3]Data 2009'!W43),FALSE)+VLOOKUP(A42,'[3]Data 2009'!$A$3:$BO$79,COLUMN('[3]Data 2009'!X43),FALSE)+VLOOKUP(A42,'[3]Data 2009'!$A$3:$BO$79,COLUMN('[3]Data 2009'!Y43),FALSE)+VLOOKUP(A42,'[3]Data 2009'!$A$3:$BO$79,COLUMN('[3]Data 2009'!AT43),FALSE)+VLOOKUP(A42,'[3]Data 2009'!$A$3:$BO$79,COLUMN('[3]Data 2009'!AX43),FALSE)+VLOOKUP(A42,'[3]Data 2009'!$A$3:$BO$79,COLUMN('[3]Data 2009'!AZ43),FALSE)+VLOOKUP(A42,'[3]Data 2009'!$A$3:$BO$79,COLUMN('[3]Data 2009'!BA43),FALSE)+VLOOKUP(A42,'[3]Data 2009'!$A$3:$BO$79,COLUMN('[3]Data 2009'!BJ43))</f>
        <v>203164</v>
      </c>
      <c r="G42" s="6">
        <f>VLOOKUP(A42,'[3]Data 2009'!$A$3:$BO$79,COLUMN('[3]Data 2009'!U76),FALSE)+VLOOKUP(A42,'[3]Data 2009'!$A$3:$BO$79,COLUMN('[3]Data 2009'!AH76),FALSE)+VLOOKUP(A42,'[3]Data 2009'!$A$3:$BO$79,COLUMN('[3]Data 2009'!AI76),FALSE)+VLOOKUP(A42,'[3]Data 2009'!$A$3:$BO$79,COLUMN('[3]Data 2009'!AJ76),FALSE)+VLOOKUP(A42,'[3]Data 2009'!$A$3:$BO$79,COLUMN('[3]Data 2009'!AK76),FALSE)+VLOOKUP(A42,'[3]Data 2009'!$A$3:$BO$79,COLUMN('[3]Data 2009'!AL76),FALSE)+VLOOKUP(A42,'[3]Data 2009'!$A$3:$BO$79,COLUMN('[3]Data 2009'!BH76),FALSE)+VLOOKUP(A42,'[3]Data 2009'!$A$3:$BO$79,COLUMN('[3]Data 2009'!BI76),FALSE)+VLOOKUP(A42,'[3]Data 2009'!$A$3:$BO$79,COLUMN('[3]Data 2009'!BL76),FALSE)</f>
        <v>164181</v>
      </c>
      <c r="H42" s="6">
        <f>VLOOKUP(A42,'[3]Data 2009'!$A$3:$BO$79,COLUMN('[3]Data 2009'!N76),FALSE)+VLOOKUP(A42,'[3]Data 2009'!$A$3:$BO$79,COLUMN('[3]Data 2009'!P76),FALSE)+VLOOKUP(A42,'[3]Data 2009'!$A$3:$BO$79,COLUMN('[3]Data 2009'!Q76),FALSE)</f>
        <v>110579</v>
      </c>
      <c r="I42" s="6">
        <f>VLOOKUP(A42,'[3]Data 2009'!$A$3:$BO$79,COLUMN('[3]Data 2009'!J43),FALSE)+VLOOKUP(A42,'[3]Data 2009'!$A$3:$BO$79,COLUMN('[3]Data 2009'!R43),FALSE)+VLOOKUP(A42,'[3]Data 2009'!$A$3:$BO$79,COLUMN('[3]Data 2009'!S43),FALSE)+VLOOKUP(A42,'[3]Data 2009'!$A$3:$BO$79,COLUMN('[3]Data 2009'!Z43),FALSE)+VLOOKUP(A42,'[3]Data 2009'!$A$3:$BO$79,COLUMN('[3]Data 2009'!AA43),FALSE)+VLOOKUP(A42,'[3]Data 2009'!$A$3:$BO$79,COLUMN('[3]Data 2009'!AD43),FALSE)+VLOOKUP(A42,'[3]Data 2009'!$A$3:$BO$79,COLUMN('[3]Data 2009'!AE43),FALSE)+VLOOKUP(A42,'[3]Data 2009'!$A$3:$BO$79,COLUMN('[3]Data 2009'!AF43),FALSE)+VLOOKUP(A42,'[3]Data 2009'!$A$3:$BO$79,COLUMN('[3]Data 2009'!AW43),FALSE)+VLOOKUP(A42,'[3]Data 2009'!$A$3:$BO$79,COLUMN('[3]Data 2009'!BK43),FALSE)</f>
        <v>179028</v>
      </c>
      <c r="J42" s="6">
        <f>VLOOKUP(A42,'[3]Data 2009'!$A$3:$BO$79,COLUMN('[3]Data 2009'!F43),FALSE)+VLOOKUP(A42,'[3]Data 2009'!$A$3:$BO$79,COLUMN('[3]Data 2009'!AR43),FALSE)+VLOOKUP(A42,'[3]Data 2009'!$A$3:$BO$79,COLUMN('[3]Data 2009'!AU43),FALSE)</f>
        <v>83390</v>
      </c>
      <c r="K42" s="6">
        <f>VLOOKUP(A42,'[3]Data 2009'!$A$3:$BO$79,COLUMN('[3]Data 2009'!G43),FALSE)+VLOOKUP(A42,'[3]Data 2009'!$A$3:$BO$79,COLUMN('[3]Data 2009'!AO43),FALSE)+VLOOKUP(A42,'[3]Data 2009'!$A$3:$BO$79,COLUMN('[3]Data 2009'!AV43),FALSE)+VLOOKUP(A42,'[3]Data 2009'!$A$3:$BO$79,COLUMN('[3]Data 2009'!BO43),FALSE)+VLOOKUP(A42,'[3]Data 2009'!$A$3:$BO$79,COLUMN('[3]Data 2009'!AP43),FALSE)</f>
        <v>33380</v>
      </c>
      <c r="L42" s="6">
        <f>VLOOKUP(A42,'[3]Data 2009'!$A$3:$BO$79,COLUMN('[3]Data 2009'!L43),FALSE)+VLOOKUP(A42,'[3]Data 2009'!$A$3:$BO$79,COLUMN('[3]Data 2009'!AB43),FALSE)+VLOOKUP(A42,'[3]Data 2009'!$A$3:$BO$79,COLUMN('[3]Data 2009'!AC43),FALSE)+VLOOKUP(A42,'[3]Data 2009'!$A$3:$BO$79,COLUMN('[3]Data 2009'!BM43),FALSE)+VLOOKUP(A42,'[3]Data 2009'!$A$3:$BO$79,COLUMN('[3]Data 2009'!K43),FALSE)</f>
        <v>29524</v>
      </c>
      <c r="M42" s="6">
        <f>VLOOKUP(A42,'[3]Data 2009'!$A$3:$BO$79,COLUMN('[3]Data 2009'!AG43),FALSE)+VLOOKUP(A42,'[3]Data 2009'!$A$3:$BO$79,COLUMN('[3]Data 2009'!AM43),FALSE)+VLOOKUP(A42,'[3]Data 2009'!$A$3:$BO$79,COLUMN('[3]Data 2009'!AN43),FALSE)+VLOOKUP(A42,'[3]Data 2009'!$A$3:$BO$79,COLUMN('[3]Data 2009'!AT43),FALSE)</f>
        <v>12375</v>
      </c>
      <c r="N42" s="6">
        <f>VLOOKUP(A42,'[3]Data 2009'!$A$3:$BO$79,COLUMN('[3]Data 2009'!O43),FALSE)+VLOOKUP(A42,'[3]Data 2009'!$A$3:$BO$79,COLUMN('[3]Data 2009'!AQ43),FALSE)</f>
        <v>18013</v>
      </c>
      <c r="O42" s="6">
        <f>VLOOKUP(A42,'[3]Data 2009'!$A$3:$BR$79,COLUMN('[3]Data 2009'!BR43),FALSE)</f>
        <v>116643</v>
      </c>
      <c r="P42" s="21">
        <f t="shared" si="0"/>
        <v>4920971</v>
      </c>
      <c r="R42" s="6">
        <f t="shared" si="1"/>
        <v>1629.4617283950618</v>
      </c>
      <c r="S42" s="6">
        <f t="shared" si="2"/>
        <v>8174.7209876543211</v>
      </c>
      <c r="T42" s="6">
        <f t="shared" si="3"/>
        <v>405.38518518518521</v>
      </c>
      <c r="U42" s="6">
        <f t="shared" si="4"/>
        <v>405.38518518518521</v>
      </c>
      <c r="V42" s="6">
        <f t="shared" si="5"/>
        <v>273.0345679012346</v>
      </c>
      <c r="W42" s="6">
        <f t="shared" si="6"/>
        <v>442.04444444444442</v>
      </c>
      <c r="X42" s="6">
        <f t="shared" si="7"/>
        <v>205.90123456790124</v>
      </c>
      <c r="Y42" s="6">
        <f t="shared" si="8"/>
        <v>82.419753086419746</v>
      </c>
      <c r="Z42" s="6">
        <f t="shared" si="9"/>
        <v>72.89876543209877</v>
      </c>
      <c r="AA42" s="6">
        <f t="shared" si="10"/>
        <v>30.555555555555557</v>
      </c>
      <c r="AB42" s="6">
        <f t="shared" si="11"/>
        <v>44.476543209876546</v>
      </c>
      <c r="AC42" s="6">
        <f t="shared" si="12"/>
        <v>288.00740740740741</v>
      </c>
    </row>
    <row r="43" spans="1:29">
      <c r="A43" s="24" t="s">
        <v>105</v>
      </c>
      <c r="B43" s="18">
        <v>1</v>
      </c>
      <c r="C43" s="22">
        <f>VLOOKUP(A43,[3]Enrollment!$B$3:$C$80,2,FALSE)</f>
        <v>193</v>
      </c>
      <c r="D43" s="6">
        <f>SUM(VLOOKUP(A43,'[3]Data 2009'!$A$3:$BO$79,5,FALSE)+VLOOKUP(A43,'[3]Data 2009'!$A$3:$BO$79,13,FALSE)+VLOOKUP(A43,'[3]Data 2009'!$A$3:$BO$79,COLUMN('[3]Data 2009'!$BC$2:$BC$79),FALSE)+VLOOKUP(A43,'[3]Data 2009'!$A$3:$BO$79,COLUMN('[3]Data 2009'!$BD$3),FALSE)+VLOOKUP(A43,'[3]Data 2009'!$A$3:$BO$79,COLUMN('[3]Data 2009'!$BE$3),FALSE)+VLOOKUP(A43,'[3]Data 2009'!$A$3:$BO$79,COLUMN('[3]Data 2009'!$BF$3),FALSE)+VLOOKUP(A43,'[3]Data 2009'!$A$3:$BO$79,COLUMN('[3]Data 2009'!$BN$3),FALSE))</f>
        <v>382542</v>
      </c>
      <c r="E43" s="6">
        <f>(VLOOKUP(A43,'[3]Data 2009'!$A$3:$BO$79,COLUMN('[3]Data 2009'!$D$1),FALSE)+VLOOKUP(A43,'[3]Data 2009'!$A$3:$BO$79,COLUMN('[3]Data 2009'!$I$3),FALSE)+VLOOKUP(A43,'[3]Data 2009'!$A$3:$BO$79,COLUMN('[3]Data 2009'!$T$3),FALSE)+VLOOKUP(A43,'[3]Data 2009'!$A$3:$BO$79,COLUMN('[3]Data 2009'!$AS$3),FALSE)+VLOOKUP(A43,'[3]Data 2009'!$A$3:$BO$79,COLUMN('[3]Data 2009'!$AY$3),FALSE)+VLOOKUP(A43,'[3]Data 2009'!$A$3:$BO$79,COLUMN('[3]Data 2009'!$BB$3),FALSE)+VLOOKUP(A43,'[3]Data 2009'!$A$3:$BO$79,COLUMN('[3]Data 2009'!$BG$3),FALSE))</f>
        <v>1609833</v>
      </c>
      <c r="F43" s="6">
        <f>VLOOKUP(A43,'[3]Data 2009'!$A$3:$BO$79,COLUMN('[3]Data 2009'!H44),FALSE)+VLOOKUP(A43,'[3]Data 2009'!$A$3:$BO$79,COLUMN('[3]Data 2009'!V44),FALSE)+VLOOKUP(A43,'[3]Data 2009'!$A$3:$BO$79,COLUMN('[3]Data 2009'!W44),FALSE)+VLOOKUP(A43,'[3]Data 2009'!$A$3:$BO$79,COLUMN('[3]Data 2009'!X44),FALSE)+VLOOKUP(A43,'[3]Data 2009'!$A$3:$BO$79,COLUMN('[3]Data 2009'!Y44),FALSE)+VLOOKUP(A43,'[3]Data 2009'!$A$3:$BO$79,COLUMN('[3]Data 2009'!AT44),FALSE)+VLOOKUP(A43,'[3]Data 2009'!$A$3:$BO$79,COLUMN('[3]Data 2009'!AX44),FALSE)+VLOOKUP(A43,'[3]Data 2009'!$A$3:$BO$79,COLUMN('[3]Data 2009'!AZ44),FALSE)+VLOOKUP(A43,'[3]Data 2009'!$A$3:$BO$79,COLUMN('[3]Data 2009'!BA44),FALSE)+VLOOKUP(A43,'[3]Data 2009'!$A$3:$BO$79,COLUMN('[3]Data 2009'!BJ44))</f>
        <v>108081</v>
      </c>
      <c r="G43" s="6">
        <f>VLOOKUP(A43,'[3]Data 2009'!$A$3:$BO$79,COLUMN('[3]Data 2009'!U77),FALSE)+VLOOKUP(A43,'[3]Data 2009'!$A$3:$BO$79,COLUMN('[3]Data 2009'!AH77),FALSE)+VLOOKUP(A43,'[3]Data 2009'!$A$3:$BO$79,COLUMN('[3]Data 2009'!AI77),FALSE)+VLOOKUP(A43,'[3]Data 2009'!$A$3:$BO$79,COLUMN('[3]Data 2009'!AJ77),FALSE)+VLOOKUP(A43,'[3]Data 2009'!$A$3:$BO$79,COLUMN('[3]Data 2009'!AK77),FALSE)+VLOOKUP(A43,'[3]Data 2009'!$A$3:$BO$79,COLUMN('[3]Data 2009'!AL77),FALSE)+VLOOKUP(A43,'[3]Data 2009'!$A$3:$BO$79,COLUMN('[3]Data 2009'!BH77),FALSE)+VLOOKUP(A43,'[3]Data 2009'!$A$3:$BO$79,COLUMN('[3]Data 2009'!BI77),FALSE)+VLOOKUP(A43,'[3]Data 2009'!$A$3:$BO$79,COLUMN('[3]Data 2009'!BL77),FALSE)</f>
        <v>81807</v>
      </c>
      <c r="H43" s="6">
        <f>VLOOKUP(A43,'[3]Data 2009'!$A$3:$BO$79,COLUMN('[3]Data 2009'!N77),FALSE)+VLOOKUP(A43,'[3]Data 2009'!$A$3:$BO$79,COLUMN('[3]Data 2009'!P77),FALSE)+VLOOKUP(A43,'[3]Data 2009'!$A$3:$BO$79,COLUMN('[3]Data 2009'!Q77),FALSE)</f>
        <v>58439</v>
      </c>
      <c r="I43" s="6">
        <f>VLOOKUP(A43,'[3]Data 2009'!$A$3:$BO$79,COLUMN('[3]Data 2009'!J44),FALSE)+VLOOKUP(A43,'[3]Data 2009'!$A$3:$BO$79,COLUMN('[3]Data 2009'!R44),FALSE)+VLOOKUP(A43,'[3]Data 2009'!$A$3:$BO$79,COLUMN('[3]Data 2009'!S44),FALSE)+VLOOKUP(A43,'[3]Data 2009'!$A$3:$BO$79,COLUMN('[3]Data 2009'!Z44),FALSE)+VLOOKUP(A43,'[3]Data 2009'!$A$3:$BO$79,COLUMN('[3]Data 2009'!AA44),FALSE)+VLOOKUP(A43,'[3]Data 2009'!$A$3:$BO$79,COLUMN('[3]Data 2009'!AD44),FALSE)+VLOOKUP(A43,'[3]Data 2009'!$A$3:$BO$79,COLUMN('[3]Data 2009'!AE44),FALSE)+VLOOKUP(A43,'[3]Data 2009'!$A$3:$BO$79,COLUMN('[3]Data 2009'!AF44),FALSE)+VLOOKUP(A43,'[3]Data 2009'!$A$3:$BO$79,COLUMN('[3]Data 2009'!AW44),FALSE)+VLOOKUP(A43,'[3]Data 2009'!$A$3:$BO$79,COLUMN('[3]Data 2009'!BK44),FALSE)</f>
        <v>150419</v>
      </c>
      <c r="J43" s="6">
        <f>VLOOKUP(A43,'[3]Data 2009'!$A$3:$BO$79,COLUMN('[3]Data 2009'!F44),FALSE)+VLOOKUP(A43,'[3]Data 2009'!$A$3:$BO$79,COLUMN('[3]Data 2009'!AR44),FALSE)+VLOOKUP(A43,'[3]Data 2009'!$A$3:$BO$79,COLUMN('[3]Data 2009'!AU44),FALSE)</f>
        <v>163269</v>
      </c>
      <c r="K43" s="6">
        <f>VLOOKUP(A43,'[3]Data 2009'!$A$3:$BO$79,COLUMN('[3]Data 2009'!G44),FALSE)+VLOOKUP(A43,'[3]Data 2009'!$A$3:$BO$79,COLUMN('[3]Data 2009'!AO44),FALSE)+VLOOKUP(A43,'[3]Data 2009'!$A$3:$BO$79,COLUMN('[3]Data 2009'!AV44),FALSE)+VLOOKUP(A43,'[3]Data 2009'!$A$3:$BO$79,COLUMN('[3]Data 2009'!BO44),FALSE)+VLOOKUP(A43,'[3]Data 2009'!$A$3:$BO$79,COLUMN('[3]Data 2009'!AP44),FALSE)</f>
        <v>35281</v>
      </c>
      <c r="L43" s="6">
        <f>VLOOKUP(A43,'[3]Data 2009'!$A$3:$BO$79,COLUMN('[3]Data 2009'!L44),FALSE)+VLOOKUP(A43,'[3]Data 2009'!$A$3:$BO$79,COLUMN('[3]Data 2009'!AB44),FALSE)+VLOOKUP(A43,'[3]Data 2009'!$A$3:$BO$79,COLUMN('[3]Data 2009'!AC44),FALSE)+VLOOKUP(A43,'[3]Data 2009'!$A$3:$BO$79,COLUMN('[3]Data 2009'!BM44),FALSE)+VLOOKUP(A43,'[3]Data 2009'!$A$3:$BO$79,COLUMN('[3]Data 2009'!K44),FALSE)</f>
        <v>24291</v>
      </c>
      <c r="M43" s="6">
        <f>VLOOKUP(A43,'[3]Data 2009'!$A$3:$BO$79,COLUMN('[3]Data 2009'!AG44),FALSE)+VLOOKUP(A43,'[3]Data 2009'!$A$3:$BO$79,COLUMN('[3]Data 2009'!AM44),FALSE)+VLOOKUP(A43,'[3]Data 2009'!$A$3:$BO$79,COLUMN('[3]Data 2009'!AN44),FALSE)+VLOOKUP(A43,'[3]Data 2009'!$A$3:$BO$79,COLUMN('[3]Data 2009'!AT44),FALSE)</f>
        <v>6472</v>
      </c>
      <c r="N43" s="6">
        <f>VLOOKUP(A43,'[3]Data 2009'!$A$3:$BO$79,COLUMN('[3]Data 2009'!O44),FALSE)+VLOOKUP(A43,'[3]Data 2009'!$A$3:$BO$79,COLUMN('[3]Data 2009'!AQ44),FALSE)</f>
        <v>103</v>
      </c>
      <c r="O43" s="6">
        <f>VLOOKUP(A43,'[3]Data 2009'!$A$3:$BR$79,COLUMN('[3]Data 2009'!BR44),FALSE)</f>
        <v>36691</v>
      </c>
      <c r="P43" s="21">
        <f t="shared" si="0"/>
        <v>2657228</v>
      </c>
      <c r="R43" s="6">
        <f t="shared" si="1"/>
        <v>1982.0829015544041</v>
      </c>
      <c r="S43" s="6">
        <f t="shared" si="2"/>
        <v>8341.103626943006</v>
      </c>
      <c r="T43" s="6">
        <f t="shared" si="3"/>
        <v>423.8704663212435</v>
      </c>
      <c r="U43" s="6">
        <f t="shared" si="4"/>
        <v>423.8704663212435</v>
      </c>
      <c r="V43" s="6">
        <f t="shared" si="5"/>
        <v>302.79274611398966</v>
      </c>
      <c r="W43" s="6">
        <f t="shared" si="6"/>
        <v>779.37305699481863</v>
      </c>
      <c r="X43" s="6">
        <f t="shared" si="7"/>
        <v>845.9533678756477</v>
      </c>
      <c r="Y43" s="6">
        <f t="shared" si="8"/>
        <v>182.80310880829015</v>
      </c>
      <c r="Z43" s="6">
        <f t="shared" si="9"/>
        <v>125.860103626943</v>
      </c>
      <c r="AA43" s="6">
        <f t="shared" si="10"/>
        <v>33.533678756476682</v>
      </c>
      <c r="AB43" s="6">
        <f t="shared" si="11"/>
        <v>0.53367875647668395</v>
      </c>
      <c r="AC43" s="6">
        <f t="shared" si="12"/>
        <v>190.10880829015545</v>
      </c>
    </row>
    <row r="44" spans="1:29">
      <c r="A44" s="24" t="s">
        <v>106</v>
      </c>
      <c r="B44" s="18">
        <v>1</v>
      </c>
      <c r="C44" s="22">
        <f>VLOOKUP(A44,[3]Enrollment!$B$3:$C$80,2,FALSE)</f>
        <v>193</v>
      </c>
      <c r="D44" s="6">
        <f>SUM(VLOOKUP(A44,'[3]Data 2009'!$A$3:$BO$79,5,FALSE)+VLOOKUP(A44,'[3]Data 2009'!$A$3:$BO$79,13,FALSE)+VLOOKUP(A44,'[3]Data 2009'!$A$3:$BO$79,COLUMN('[3]Data 2009'!$BC$2:$BC$79),FALSE)+VLOOKUP(A44,'[3]Data 2009'!$A$3:$BO$79,COLUMN('[3]Data 2009'!$BD$3),FALSE)+VLOOKUP(A44,'[3]Data 2009'!$A$3:$BO$79,COLUMN('[3]Data 2009'!$BE$3),FALSE)+VLOOKUP(A44,'[3]Data 2009'!$A$3:$BO$79,COLUMN('[3]Data 2009'!$BF$3),FALSE)+VLOOKUP(A44,'[3]Data 2009'!$A$3:$BO$79,COLUMN('[3]Data 2009'!$BN$3),FALSE))</f>
        <v>431894</v>
      </c>
      <c r="E44" s="6">
        <f>(VLOOKUP(A44,'[3]Data 2009'!$A$3:$BO$79,COLUMN('[3]Data 2009'!$D$1),FALSE)+VLOOKUP(A44,'[3]Data 2009'!$A$3:$BO$79,COLUMN('[3]Data 2009'!$I$3),FALSE)+VLOOKUP(A44,'[3]Data 2009'!$A$3:$BO$79,COLUMN('[3]Data 2009'!$T$3),FALSE)+VLOOKUP(A44,'[3]Data 2009'!$A$3:$BO$79,COLUMN('[3]Data 2009'!$AS$3),FALSE)+VLOOKUP(A44,'[3]Data 2009'!$A$3:$BO$79,COLUMN('[3]Data 2009'!$AY$3),FALSE)+VLOOKUP(A44,'[3]Data 2009'!$A$3:$BO$79,COLUMN('[3]Data 2009'!$BB$3),FALSE)+VLOOKUP(A44,'[3]Data 2009'!$A$3:$BO$79,COLUMN('[3]Data 2009'!$BG$3),FALSE))</f>
        <v>1610665</v>
      </c>
      <c r="F44" s="6">
        <f>VLOOKUP(A44,'[3]Data 2009'!$A$3:$BO$79,COLUMN('[3]Data 2009'!H45),FALSE)+VLOOKUP(A44,'[3]Data 2009'!$A$3:$BO$79,COLUMN('[3]Data 2009'!V45),FALSE)+VLOOKUP(A44,'[3]Data 2009'!$A$3:$BO$79,COLUMN('[3]Data 2009'!W45),FALSE)+VLOOKUP(A44,'[3]Data 2009'!$A$3:$BO$79,COLUMN('[3]Data 2009'!X45),FALSE)+VLOOKUP(A44,'[3]Data 2009'!$A$3:$BO$79,COLUMN('[3]Data 2009'!Y45),FALSE)+VLOOKUP(A44,'[3]Data 2009'!$A$3:$BO$79,COLUMN('[3]Data 2009'!AT45),FALSE)+VLOOKUP(A44,'[3]Data 2009'!$A$3:$BO$79,COLUMN('[3]Data 2009'!AX45),FALSE)+VLOOKUP(A44,'[3]Data 2009'!$A$3:$BO$79,COLUMN('[3]Data 2009'!AZ45),FALSE)+VLOOKUP(A44,'[3]Data 2009'!$A$3:$BO$79,COLUMN('[3]Data 2009'!BA45),FALSE)+VLOOKUP(A44,'[3]Data 2009'!$A$3:$BO$79,COLUMN('[3]Data 2009'!BJ45))</f>
        <v>110428</v>
      </c>
      <c r="G44" s="6">
        <f>VLOOKUP(A44,'[3]Data 2009'!$A$3:$BO$79,COLUMN('[3]Data 2009'!U78),FALSE)+VLOOKUP(A44,'[3]Data 2009'!$A$3:$BO$79,COLUMN('[3]Data 2009'!AH78),FALSE)+VLOOKUP(A44,'[3]Data 2009'!$A$3:$BO$79,COLUMN('[3]Data 2009'!AI78),FALSE)+VLOOKUP(A44,'[3]Data 2009'!$A$3:$BO$79,COLUMN('[3]Data 2009'!AJ78),FALSE)+VLOOKUP(A44,'[3]Data 2009'!$A$3:$BO$79,COLUMN('[3]Data 2009'!AK78),FALSE)+VLOOKUP(A44,'[3]Data 2009'!$A$3:$BO$79,COLUMN('[3]Data 2009'!AL78),FALSE)+VLOOKUP(A44,'[3]Data 2009'!$A$3:$BO$79,COLUMN('[3]Data 2009'!BH78),FALSE)+VLOOKUP(A44,'[3]Data 2009'!$A$3:$BO$79,COLUMN('[3]Data 2009'!BI78),FALSE)+VLOOKUP(A44,'[3]Data 2009'!$A$3:$BO$79,COLUMN('[3]Data 2009'!BL78),FALSE)</f>
        <v>85432</v>
      </c>
      <c r="H44" s="6">
        <f>VLOOKUP(A44,'[3]Data 2009'!$A$3:$BO$79,COLUMN('[3]Data 2009'!N78),FALSE)+VLOOKUP(A44,'[3]Data 2009'!$A$3:$BO$79,COLUMN('[3]Data 2009'!P78),FALSE)+VLOOKUP(A44,'[3]Data 2009'!$A$3:$BO$79,COLUMN('[3]Data 2009'!Q78),FALSE)</f>
        <v>58342</v>
      </c>
      <c r="I44" s="6">
        <f>VLOOKUP(A44,'[3]Data 2009'!$A$3:$BO$79,COLUMN('[3]Data 2009'!J45),FALSE)+VLOOKUP(A44,'[3]Data 2009'!$A$3:$BO$79,COLUMN('[3]Data 2009'!R45),FALSE)+VLOOKUP(A44,'[3]Data 2009'!$A$3:$BO$79,COLUMN('[3]Data 2009'!S45),FALSE)+VLOOKUP(A44,'[3]Data 2009'!$A$3:$BO$79,COLUMN('[3]Data 2009'!Z45),FALSE)+VLOOKUP(A44,'[3]Data 2009'!$A$3:$BO$79,COLUMN('[3]Data 2009'!AA45),FALSE)+VLOOKUP(A44,'[3]Data 2009'!$A$3:$BO$79,COLUMN('[3]Data 2009'!AD45),FALSE)+VLOOKUP(A44,'[3]Data 2009'!$A$3:$BO$79,COLUMN('[3]Data 2009'!AE45),FALSE)+VLOOKUP(A44,'[3]Data 2009'!$A$3:$BO$79,COLUMN('[3]Data 2009'!AF45),FALSE)+VLOOKUP(A44,'[3]Data 2009'!$A$3:$BO$79,COLUMN('[3]Data 2009'!AW45),FALSE)+VLOOKUP(A44,'[3]Data 2009'!$A$3:$BO$79,COLUMN('[3]Data 2009'!BK45),FALSE)</f>
        <v>139636</v>
      </c>
      <c r="J44" s="6">
        <f>VLOOKUP(A44,'[3]Data 2009'!$A$3:$BO$79,COLUMN('[3]Data 2009'!F45),FALSE)+VLOOKUP(A44,'[3]Data 2009'!$A$3:$BO$79,COLUMN('[3]Data 2009'!AR45),FALSE)+VLOOKUP(A44,'[3]Data 2009'!$A$3:$BO$79,COLUMN('[3]Data 2009'!AU45),FALSE)</f>
        <v>166206</v>
      </c>
      <c r="K44" s="6">
        <f>VLOOKUP(A44,'[3]Data 2009'!$A$3:$BO$79,COLUMN('[3]Data 2009'!G45),FALSE)+VLOOKUP(A44,'[3]Data 2009'!$A$3:$BO$79,COLUMN('[3]Data 2009'!AO45),FALSE)+VLOOKUP(A44,'[3]Data 2009'!$A$3:$BO$79,COLUMN('[3]Data 2009'!AV45),FALSE)+VLOOKUP(A44,'[3]Data 2009'!$A$3:$BO$79,COLUMN('[3]Data 2009'!BO45),FALSE)+VLOOKUP(A44,'[3]Data 2009'!$A$3:$BO$79,COLUMN('[3]Data 2009'!AP45),FALSE)</f>
        <v>32861</v>
      </c>
      <c r="L44" s="6">
        <f>VLOOKUP(A44,'[3]Data 2009'!$A$3:$BO$79,COLUMN('[3]Data 2009'!L45),FALSE)+VLOOKUP(A44,'[3]Data 2009'!$A$3:$BO$79,COLUMN('[3]Data 2009'!AB45),FALSE)+VLOOKUP(A44,'[3]Data 2009'!$A$3:$BO$79,COLUMN('[3]Data 2009'!AC45),FALSE)+VLOOKUP(A44,'[3]Data 2009'!$A$3:$BO$79,COLUMN('[3]Data 2009'!BM45),FALSE)+VLOOKUP(A44,'[3]Data 2009'!$A$3:$BO$79,COLUMN('[3]Data 2009'!K45),FALSE)</f>
        <v>24200</v>
      </c>
      <c r="M44" s="6">
        <f>VLOOKUP(A44,'[3]Data 2009'!$A$3:$BO$79,COLUMN('[3]Data 2009'!AG45),FALSE)+VLOOKUP(A44,'[3]Data 2009'!$A$3:$BO$79,COLUMN('[3]Data 2009'!AM45),FALSE)+VLOOKUP(A44,'[3]Data 2009'!$A$3:$BO$79,COLUMN('[3]Data 2009'!AN45),FALSE)+VLOOKUP(A44,'[3]Data 2009'!$A$3:$BO$79,COLUMN('[3]Data 2009'!AT45),FALSE)</f>
        <v>6473</v>
      </c>
      <c r="N44" s="6">
        <f>VLOOKUP(A44,'[3]Data 2009'!$A$3:$BO$79,COLUMN('[3]Data 2009'!O45),FALSE)+VLOOKUP(A44,'[3]Data 2009'!$A$3:$BO$79,COLUMN('[3]Data 2009'!AQ45),FALSE)</f>
        <v>70</v>
      </c>
      <c r="O44" s="6">
        <f>VLOOKUP(A44,'[3]Data 2009'!$A$3:$BR$79,COLUMN('[3]Data 2009'!BR45),FALSE)</f>
        <v>40207</v>
      </c>
      <c r="P44" s="21">
        <f t="shared" si="0"/>
        <v>2706414</v>
      </c>
      <c r="R44" s="6">
        <f t="shared" si="1"/>
        <v>2237.7927461139898</v>
      </c>
      <c r="S44" s="6">
        <f t="shared" si="2"/>
        <v>8345.4145077720204</v>
      </c>
      <c r="T44" s="6">
        <f t="shared" si="3"/>
        <v>442.65284974093265</v>
      </c>
      <c r="U44" s="6">
        <f t="shared" si="4"/>
        <v>442.65284974093265</v>
      </c>
      <c r="V44" s="6">
        <f t="shared" si="5"/>
        <v>302.29015544041448</v>
      </c>
      <c r="W44" s="6">
        <f t="shared" si="6"/>
        <v>723.50259067357513</v>
      </c>
      <c r="X44" s="6">
        <f t="shared" si="7"/>
        <v>861.17098445595855</v>
      </c>
      <c r="Y44" s="6">
        <f t="shared" si="8"/>
        <v>170.2642487046632</v>
      </c>
      <c r="Z44" s="6">
        <f t="shared" si="9"/>
        <v>125.38860103626943</v>
      </c>
      <c r="AA44" s="6">
        <f t="shared" si="10"/>
        <v>33.538860103626945</v>
      </c>
      <c r="AB44" s="6">
        <f t="shared" si="11"/>
        <v>0.36269430051813473</v>
      </c>
      <c r="AC44" s="6">
        <f t="shared" si="12"/>
        <v>208.32642487046633</v>
      </c>
    </row>
    <row r="45" spans="1:29">
      <c r="A45" s="24" t="s">
        <v>107</v>
      </c>
      <c r="B45" s="18">
        <v>1</v>
      </c>
      <c r="C45" s="22">
        <f>VLOOKUP(A45,[3]Enrollment!$B$3:$C$80,2,FALSE)</f>
        <v>179</v>
      </c>
      <c r="D45" s="6">
        <f>SUM(VLOOKUP(A45,'[3]Data 2009'!$A$3:$BO$79,5,FALSE)+VLOOKUP(A45,'[3]Data 2009'!$A$3:$BO$79,13,FALSE)+VLOOKUP(A45,'[3]Data 2009'!$A$3:$BO$79,COLUMN('[3]Data 2009'!$BC$2:$BC$79),FALSE)+VLOOKUP(A45,'[3]Data 2009'!$A$3:$BO$79,COLUMN('[3]Data 2009'!$BD$3),FALSE)+VLOOKUP(A45,'[3]Data 2009'!$A$3:$BO$79,COLUMN('[3]Data 2009'!$BE$3),FALSE)+VLOOKUP(A45,'[3]Data 2009'!$A$3:$BO$79,COLUMN('[3]Data 2009'!$BF$3),FALSE)+VLOOKUP(A45,'[3]Data 2009'!$A$3:$BO$79,COLUMN('[3]Data 2009'!$BN$3),FALSE))</f>
        <v>368086</v>
      </c>
      <c r="E45" s="6">
        <f>(VLOOKUP(A45,'[3]Data 2009'!$A$3:$BO$79,COLUMN('[3]Data 2009'!$D$1),FALSE)+VLOOKUP(A45,'[3]Data 2009'!$A$3:$BO$79,COLUMN('[3]Data 2009'!$I$3),FALSE)+VLOOKUP(A45,'[3]Data 2009'!$A$3:$BO$79,COLUMN('[3]Data 2009'!$T$3),FALSE)+VLOOKUP(A45,'[3]Data 2009'!$A$3:$BO$79,COLUMN('[3]Data 2009'!$AS$3),FALSE)+VLOOKUP(A45,'[3]Data 2009'!$A$3:$BO$79,COLUMN('[3]Data 2009'!$AY$3),FALSE)+VLOOKUP(A45,'[3]Data 2009'!$A$3:$BO$79,COLUMN('[3]Data 2009'!$BB$3),FALSE)+VLOOKUP(A45,'[3]Data 2009'!$A$3:$BO$79,COLUMN('[3]Data 2009'!$BG$3),FALSE))</f>
        <v>1591991</v>
      </c>
      <c r="F45" s="6">
        <f>VLOOKUP(A45,'[3]Data 2009'!$A$3:$BO$79,COLUMN('[3]Data 2009'!H46),FALSE)+VLOOKUP(A45,'[3]Data 2009'!$A$3:$BO$79,COLUMN('[3]Data 2009'!V46),FALSE)+VLOOKUP(A45,'[3]Data 2009'!$A$3:$BO$79,COLUMN('[3]Data 2009'!W46),FALSE)+VLOOKUP(A45,'[3]Data 2009'!$A$3:$BO$79,COLUMN('[3]Data 2009'!X46),FALSE)+VLOOKUP(A45,'[3]Data 2009'!$A$3:$BO$79,COLUMN('[3]Data 2009'!Y46),FALSE)+VLOOKUP(A45,'[3]Data 2009'!$A$3:$BO$79,COLUMN('[3]Data 2009'!AT46),FALSE)+VLOOKUP(A45,'[3]Data 2009'!$A$3:$BO$79,COLUMN('[3]Data 2009'!AX46),FALSE)+VLOOKUP(A45,'[3]Data 2009'!$A$3:$BO$79,COLUMN('[3]Data 2009'!AZ46),FALSE)+VLOOKUP(A45,'[3]Data 2009'!$A$3:$BO$79,COLUMN('[3]Data 2009'!BA46),FALSE)+VLOOKUP(A45,'[3]Data 2009'!$A$3:$BO$79,COLUMN('[3]Data 2009'!BJ46))</f>
        <v>118861</v>
      </c>
      <c r="G45" s="6">
        <f>VLOOKUP(A45,'[3]Data 2009'!$A$3:$BO$79,COLUMN('[3]Data 2009'!U79),FALSE)+VLOOKUP(A45,'[3]Data 2009'!$A$3:$BO$79,COLUMN('[3]Data 2009'!AH79),FALSE)+VLOOKUP(A45,'[3]Data 2009'!$A$3:$BO$79,COLUMN('[3]Data 2009'!AI79),FALSE)+VLOOKUP(A45,'[3]Data 2009'!$A$3:$BO$79,COLUMN('[3]Data 2009'!AJ79),FALSE)+VLOOKUP(A45,'[3]Data 2009'!$A$3:$BO$79,COLUMN('[3]Data 2009'!AK79),FALSE)+VLOOKUP(A45,'[3]Data 2009'!$A$3:$BO$79,COLUMN('[3]Data 2009'!AL79),FALSE)+VLOOKUP(A45,'[3]Data 2009'!$A$3:$BO$79,COLUMN('[3]Data 2009'!BH79),FALSE)+VLOOKUP(A45,'[3]Data 2009'!$A$3:$BO$79,COLUMN('[3]Data 2009'!BI79),FALSE)+VLOOKUP(A45,'[3]Data 2009'!$A$3:$BO$79,COLUMN('[3]Data 2009'!BL79),FALSE)</f>
        <v>76823</v>
      </c>
      <c r="H45" s="6">
        <f>VLOOKUP(A45,'[3]Data 2009'!$A$3:$BO$79,COLUMN('[3]Data 2009'!N79),FALSE)+VLOOKUP(A45,'[3]Data 2009'!$A$3:$BO$79,COLUMN('[3]Data 2009'!P79),FALSE)+VLOOKUP(A45,'[3]Data 2009'!$A$3:$BO$79,COLUMN('[3]Data 2009'!Q79),FALSE)</f>
        <v>57842</v>
      </c>
      <c r="I45" s="6">
        <f>VLOOKUP(A45,'[3]Data 2009'!$A$3:$BO$79,COLUMN('[3]Data 2009'!J46),FALSE)+VLOOKUP(A45,'[3]Data 2009'!$A$3:$BO$79,COLUMN('[3]Data 2009'!R46),FALSE)+VLOOKUP(A45,'[3]Data 2009'!$A$3:$BO$79,COLUMN('[3]Data 2009'!S46),FALSE)+VLOOKUP(A45,'[3]Data 2009'!$A$3:$BO$79,COLUMN('[3]Data 2009'!Z46),FALSE)+VLOOKUP(A45,'[3]Data 2009'!$A$3:$BO$79,COLUMN('[3]Data 2009'!AA46),FALSE)+VLOOKUP(A45,'[3]Data 2009'!$A$3:$BO$79,COLUMN('[3]Data 2009'!AD46),FALSE)+VLOOKUP(A45,'[3]Data 2009'!$A$3:$BO$79,COLUMN('[3]Data 2009'!AE46),FALSE)+VLOOKUP(A45,'[3]Data 2009'!$A$3:$BO$79,COLUMN('[3]Data 2009'!AF46),FALSE)+VLOOKUP(A45,'[3]Data 2009'!$A$3:$BO$79,COLUMN('[3]Data 2009'!AW46),FALSE)+VLOOKUP(A45,'[3]Data 2009'!$A$3:$BO$79,COLUMN('[3]Data 2009'!BK46),FALSE)</f>
        <v>153464</v>
      </c>
      <c r="J45" s="6">
        <f>VLOOKUP(A45,'[3]Data 2009'!$A$3:$BO$79,COLUMN('[3]Data 2009'!F46),FALSE)+VLOOKUP(A45,'[3]Data 2009'!$A$3:$BO$79,COLUMN('[3]Data 2009'!AR46),FALSE)+VLOOKUP(A45,'[3]Data 2009'!$A$3:$BO$79,COLUMN('[3]Data 2009'!AU46),FALSE)</f>
        <v>165559</v>
      </c>
      <c r="K45" s="6">
        <f>VLOOKUP(A45,'[3]Data 2009'!$A$3:$BO$79,COLUMN('[3]Data 2009'!G46),FALSE)+VLOOKUP(A45,'[3]Data 2009'!$A$3:$BO$79,COLUMN('[3]Data 2009'!AO46),FALSE)+VLOOKUP(A45,'[3]Data 2009'!$A$3:$BO$79,COLUMN('[3]Data 2009'!AV46),FALSE)+VLOOKUP(A45,'[3]Data 2009'!$A$3:$BO$79,COLUMN('[3]Data 2009'!BO46),FALSE)+VLOOKUP(A45,'[3]Data 2009'!$A$3:$BO$79,COLUMN('[3]Data 2009'!AP46),FALSE)</f>
        <v>32861</v>
      </c>
      <c r="L45" s="6">
        <f>VLOOKUP(A45,'[3]Data 2009'!$A$3:$BO$79,COLUMN('[3]Data 2009'!L46),FALSE)+VLOOKUP(A45,'[3]Data 2009'!$A$3:$BO$79,COLUMN('[3]Data 2009'!AB46),FALSE)+VLOOKUP(A45,'[3]Data 2009'!$A$3:$BO$79,COLUMN('[3]Data 2009'!AC46),FALSE)+VLOOKUP(A45,'[3]Data 2009'!$A$3:$BO$79,COLUMN('[3]Data 2009'!BM46),FALSE)+VLOOKUP(A45,'[3]Data 2009'!$A$3:$BO$79,COLUMN('[3]Data 2009'!K46),FALSE)</f>
        <v>24214</v>
      </c>
      <c r="M45" s="6">
        <f>VLOOKUP(A45,'[3]Data 2009'!$A$3:$BO$79,COLUMN('[3]Data 2009'!AG46),FALSE)+VLOOKUP(A45,'[3]Data 2009'!$A$3:$BO$79,COLUMN('[3]Data 2009'!AM46),FALSE)+VLOOKUP(A45,'[3]Data 2009'!$A$3:$BO$79,COLUMN('[3]Data 2009'!AN46),FALSE)+VLOOKUP(A45,'[3]Data 2009'!$A$3:$BO$79,COLUMN('[3]Data 2009'!AT46),FALSE)</f>
        <v>7372</v>
      </c>
      <c r="N45" s="6">
        <f>VLOOKUP(A45,'[3]Data 2009'!$A$3:$BO$79,COLUMN('[3]Data 2009'!O46),FALSE)+VLOOKUP(A45,'[3]Data 2009'!$A$3:$BO$79,COLUMN('[3]Data 2009'!AQ46),FALSE)</f>
        <v>20</v>
      </c>
      <c r="O45" s="6">
        <f>VLOOKUP(A45,'[3]Data 2009'!$A$3:$BR$79,COLUMN('[3]Data 2009'!BR46),FALSE)</f>
        <v>32010</v>
      </c>
      <c r="P45" s="21">
        <f t="shared" si="0"/>
        <v>2629103</v>
      </c>
      <c r="R45" s="6">
        <f t="shared" si="1"/>
        <v>2056.3463687150838</v>
      </c>
      <c r="S45" s="6">
        <f t="shared" si="2"/>
        <v>8893.8044692737421</v>
      </c>
      <c r="T45" s="6">
        <f t="shared" si="3"/>
        <v>429.17877094972067</v>
      </c>
      <c r="U45" s="6">
        <f t="shared" si="4"/>
        <v>429.17877094972067</v>
      </c>
      <c r="V45" s="6">
        <f t="shared" si="5"/>
        <v>323.13966480446925</v>
      </c>
      <c r="W45" s="6">
        <f t="shared" si="6"/>
        <v>857.34078212290501</v>
      </c>
      <c r="X45" s="6">
        <f t="shared" si="7"/>
        <v>924.91061452513964</v>
      </c>
      <c r="Y45" s="6">
        <f t="shared" si="8"/>
        <v>183.58100558659217</v>
      </c>
      <c r="Z45" s="6">
        <f t="shared" si="9"/>
        <v>135.27374301675977</v>
      </c>
      <c r="AA45" s="6">
        <f t="shared" si="10"/>
        <v>41.184357541899445</v>
      </c>
      <c r="AB45" s="6">
        <f t="shared" si="11"/>
        <v>0.11173184357541899</v>
      </c>
      <c r="AC45" s="6">
        <f t="shared" si="12"/>
        <v>178.82681564245809</v>
      </c>
    </row>
    <row r="46" spans="1:29">
      <c r="A46" s="18" t="s">
        <v>108</v>
      </c>
      <c r="B46" s="18">
        <v>6</v>
      </c>
      <c r="C46" s="22">
        <f>VLOOKUP(A46,[3]Enrollment!$B$3:$C$80,2,FALSE)</f>
        <v>281</v>
      </c>
      <c r="D46" s="6">
        <f>SUM(VLOOKUP(A46,'[3]Data 2009'!$A$3:$BO$79,5,FALSE)+VLOOKUP(A46,'[3]Data 2009'!$A$3:$BO$79,13,FALSE)+VLOOKUP(A46,'[3]Data 2009'!$A$3:$BO$79,COLUMN('[3]Data 2009'!$BC$2:$BC$79),FALSE)+VLOOKUP(A46,'[3]Data 2009'!$A$3:$BO$79,COLUMN('[3]Data 2009'!$BD$3),FALSE)+VLOOKUP(A46,'[3]Data 2009'!$A$3:$BO$79,COLUMN('[3]Data 2009'!$BE$3),FALSE)+VLOOKUP(A46,'[3]Data 2009'!$A$3:$BO$79,COLUMN('[3]Data 2009'!$BF$3),FALSE)+VLOOKUP(A46,'[3]Data 2009'!$A$3:$BO$79,COLUMN('[3]Data 2009'!$BN$3),FALSE))</f>
        <v>163405</v>
      </c>
      <c r="E46" s="6">
        <f>(VLOOKUP(A46,'[3]Data 2009'!$A$3:$BO$79,COLUMN('[3]Data 2009'!$D$1),FALSE)+VLOOKUP(A46,'[3]Data 2009'!$A$3:$BO$79,COLUMN('[3]Data 2009'!$I$3),FALSE)+VLOOKUP(A46,'[3]Data 2009'!$A$3:$BO$79,COLUMN('[3]Data 2009'!$T$3),FALSE)+VLOOKUP(A46,'[3]Data 2009'!$A$3:$BO$79,COLUMN('[3]Data 2009'!$AS$3),FALSE)+VLOOKUP(A46,'[3]Data 2009'!$A$3:$BO$79,COLUMN('[3]Data 2009'!$AY$3),FALSE)+VLOOKUP(A46,'[3]Data 2009'!$A$3:$BO$79,COLUMN('[3]Data 2009'!$BB$3),FALSE)+VLOOKUP(A46,'[3]Data 2009'!$A$3:$BO$79,COLUMN('[3]Data 2009'!$BG$3),FALSE))</f>
        <v>2946572</v>
      </c>
      <c r="F46" s="6">
        <f>VLOOKUP(A46,'[3]Data 2009'!$A$3:$BO$79,COLUMN('[3]Data 2009'!H47),FALSE)+VLOOKUP(A46,'[3]Data 2009'!$A$3:$BO$79,COLUMN('[3]Data 2009'!V47),FALSE)+VLOOKUP(A46,'[3]Data 2009'!$A$3:$BO$79,COLUMN('[3]Data 2009'!W47),FALSE)+VLOOKUP(A46,'[3]Data 2009'!$A$3:$BO$79,COLUMN('[3]Data 2009'!X47),FALSE)+VLOOKUP(A46,'[3]Data 2009'!$A$3:$BO$79,COLUMN('[3]Data 2009'!Y47),FALSE)+VLOOKUP(A46,'[3]Data 2009'!$A$3:$BO$79,COLUMN('[3]Data 2009'!AT47),FALSE)+VLOOKUP(A46,'[3]Data 2009'!$A$3:$BO$79,COLUMN('[3]Data 2009'!AX47),FALSE)+VLOOKUP(A46,'[3]Data 2009'!$A$3:$BO$79,COLUMN('[3]Data 2009'!AZ47),FALSE)+VLOOKUP(A46,'[3]Data 2009'!$A$3:$BO$79,COLUMN('[3]Data 2009'!BA47),FALSE)+VLOOKUP(A46,'[3]Data 2009'!$A$3:$BO$79,COLUMN('[3]Data 2009'!BJ47))</f>
        <v>80942</v>
      </c>
      <c r="G46" s="6">
        <f>VLOOKUP(A46,'[3]Data 2009'!$A$3:$BO$79,COLUMN('[3]Data 2009'!U80),FALSE)+VLOOKUP(A46,'[3]Data 2009'!$A$3:$BO$79,COLUMN('[3]Data 2009'!AH80),FALSE)+VLOOKUP(A46,'[3]Data 2009'!$A$3:$BO$79,COLUMN('[3]Data 2009'!AI80),FALSE)+VLOOKUP(A46,'[3]Data 2009'!$A$3:$BO$79,COLUMN('[3]Data 2009'!AJ80),FALSE)+VLOOKUP(A46,'[3]Data 2009'!$A$3:$BO$79,COLUMN('[3]Data 2009'!AK80),FALSE)+VLOOKUP(A46,'[3]Data 2009'!$A$3:$BO$79,COLUMN('[3]Data 2009'!AL80),FALSE)+VLOOKUP(A46,'[3]Data 2009'!$A$3:$BO$79,COLUMN('[3]Data 2009'!BH80),FALSE)+VLOOKUP(A46,'[3]Data 2009'!$A$3:$BO$79,COLUMN('[3]Data 2009'!BI80),FALSE)+VLOOKUP(A46,'[3]Data 2009'!$A$3:$BO$79,COLUMN('[3]Data 2009'!BL80),FALSE)</f>
        <v>27178</v>
      </c>
      <c r="H46" s="6">
        <f>VLOOKUP(A46,'[3]Data 2009'!$A$3:$BO$79,COLUMN('[3]Data 2009'!N80),FALSE)+VLOOKUP(A46,'[3]Data 2009'!$A$3:$BO$79,COLUMN('[3]Data 2009'!P80),FALSE)+VLOOKUP(A46,'[3]Data 2009'!$A$3:$BO$79,COLUMN('[3]Data 2009'!Q80),FALSE)</f>
        <v>85178</v>
      </c>
      <c r="I46" s="6">
        <f>VLOOKUP(A46,'[3]Data 2009'!$A$3:$BO$79,COLUMN('[3]Data 2009'!J47),FALSE)+VLOOKUP(A46,'[3]Data 2009'!$A$3:$BO$79,COLUMN('[3]Data 2009'!R47),FALSE)+VLOOKUP(A46,'[3]Data 2009'!$A$3:$BO$79,COLUMN('[3]Data 2009'!S47),FALSE)+VLOOKUP(A46,'[3]Data 2009'!$A$3:$BO$79,COLUMN('[3]Data 2009'!Z47),FALSE)+VLOOKUP(A46,'[3]Data 2009'!$A$3:$BO$79,COLUMN('[3]Data 2009'!AA47),FALSE)+VLOOKUP(A46,'[3]Data 2009'!$A$3:$BO$79,COLUMN('[3]Data 2009'!AD47),FALSE)+VLOOKUP(A46,'[3]Data 2009'!$A$3:$BO$79,COLUMN('[3]Data 2009'!AE47),FALSE)+VLOOKUP(A46,'[3]Data 2009'!$A$3:$BO$79,COLUMN('[3]Data 2009'!AF47),FALSE)+VLOOKUP(A46,'[3]Data 2009'!$A$3:$BO$79,COLUMN('[3]Data 2009'!AW47),FALSE)+VLOOKUP(A46,'[3]Data 2009'!$A$3:$BO$79,COLUMN('[3]Data 2009'!BK47),FALSE)</f>
        <v>221642</v>
      </c>
      <c r="J46" s="6">
        <f>VLOOKUP(A46,'[3]Data 2009'!$A$3:$BO$79,COLUMN('[3]Data 2009'!F47),FALSE)+VLOOKUP(A46,'[3]Data 2009'!$A$3:$BO$79,COLUMN('[3]Data 2009'!AR47),FALSE)+VLOOKUP(A46,'[3]Data 2009'!$A$3:$BO$79,COLUMN('[3]Data 2009'!AU47),FALSE)</f>
        <v>2931</v>
      </c>
      <c r="K46" s="6">
        <f>VLOOKUP(A46,'[3]Data 2009'!$A$3:$BO$79,COLUMN('[3]Data 2009'!G47),FALSE)+VLOOKUP(A46,'[3]Data 2009'!$A$3:$BO$79,COLUMN('[3]Data 2009'!AO47),FALSE)+VLOOKUP(A46,'[3]Data 2009'!$A$3:$BO$79,COLUMN('[3]Data 2009'!AV47),FALSE)+VLOOKUP(A46,'[3]Data 2009'!$A$3:$BO$79,COLUMN('[3]Data 2009'!BO47),FALSE)+VLOOKUP(A46,'[3]Data 2009'!$A$3:$BO$79,COLUMN('[3]Data 2009'!AP47),FALSE)</f>
        <v>12500</v>
      </c>
      <c r="L46" s="6">
        <f>VLOOKUP(A46,'[3]Data 2009'!$A$3:$BO$79,COLUMN('[3]Data 2009'!L47),FALSE)+VLOOKUP(A46,'[3]Data 2009'!$A$3:$BO$79,COLUMN('[3]Data 2009'!AB47),FALSE)+VLOOKUP(A46,'[3]Data 2009'!$A$3:$BO$79,COLUMN('[3]Data 2009'!AC47),FALSE)+VLOOKUP(A46,'[3]Data 2009'!$A$3:$BO$79,COLUMN('[3]Data 2009'!BM47),FALSE)+VLOOKUP(A46,'[3]Data 2009'!$A$3:$BO$79,COLUMN('[3]Data 2009'!K47),FALSE)</f>
        <v>22960</v>
      </c>
      <c r="M46" s="6">
        <f>VLOOKUP(A46,'[3]Data 2009'!$A$3:$BO$79,COLUMN('[3]Data 2009'!AG47),FALSE)+VLOOKUP(A46,'[3]Data 2009'!$A$3:$BO$79,COLUMN('[3]Data 2009'!AM47),FALSE)+VLOOKUP(A46,'[3]Data 2009'!$A$3:$BO$79,COLUMN('[3]Data 2009'!AN47),FALSE)+VLOOKUP(A46,'[3]Data 2009'!$A$3:$BO$79,COLUMN('[3]Data 2009'!AT47),FALSE)</f>
        <v>67727</v>
      </c>
      <c r="N46" s="6">
        <f>VLOOKUP(A46,'[3]Data 2009'!$A$3:$BO$79,COLUMN('[3]Data 2009'!O47),FALSE)+VLOOKUP(A46,'[3]Data 2009'!$A$3:$BO$79,COLUMN('[3]Data 2009'!AQ47),FALSE)</f>
        <v>24728</v>
      </c>
      <c r="O46" s="6">
        <f>VLOOKUP(A46,'[3]Data 2009'!$A$3:$BR$79,COLUMN('[3]Data 2009'!BR47),FALSE)</f>
        <v>67563</v>
      </c>
      <c r="P46" s="21">
        <f t="shared" si="0"/>
        <v>3723326</v>
      </c>
      <c r="R46" s="6">
        <f t="shared" si="1"/>
        <v>581.51245551601426</v>
      </c>
      <c r="S46" s="6">
        <f t="shared" si="2"/>
        <v>10486.021352313168</v>
      </c>
      <c r="T46" s="6">
        <f t="shared" si="3"/>
        <v>96.718861209964416</v>
      </c>
      <c r="U46" s="6">
        <f t="shared" si="4"/>
        <v>96.718861209964416</v>
      </c>
      <c r="V46" s="6">
        <f t="shared" si="5"/>
        <v>303.12455516014234</v>
      </c>
      <c r="W46" s="6">
        <f t="shared" si="6"/>
        <v>788.76156583629893</v>
      </c>
      <c r="X46" s="6">
        <f t="shared" si="7"/>
        <v>10.430604982206406</v>
      </c>
      <c r="Y46" s="6">
        <f t="shared" si="8"/>
        <v>44.483985765124558</v>
      </c>
      <c r="Z46" s="6">
        <f t="shared" si="9"/>
        <v>81.708185053380788</v>
      </c>
      <c r="AA46" s="6">
        <f t="shared" si="10"/>
        <v>241.02135231316726</v>
      </c>
      <c r="AB46" s="6">
        <f t="shared" si="11"/>
        <v>88</v>
      </c>
      <c r="AC46" s="6">
        <f t="shared" si="12"/>
        <v>240.43772241992883</v>
      </c>
    </row>
    <row r="47" spans="1:29">
      <c r="A47" s="18" t="s">
        <v>109</v>
      </c>
      <c r="B47" s="18">
        <v>4</v>
      </c>
      <c r="C47" s="22">
        <f>VLOOKUP(A47,[3]Enrollment!$B$3:$C$80,2,FALSE)</f>
        <v>209</v>
      </c>
      <c r="D47" s="6">
        <f>SUM(VLOOKUP(A47,'[3]Data 2009'!$A$3:$BO$79,5,FALSE)+VLOOKUP(A47,'[3]Data 2009'!$A$3:$BO$79,13,FALSE)+VLOOKUP(A47,'[3]Data 2009'!$A$3:$BO$79,COLUMN('[3]Data 2009'!$BC$2:$BC$79),FALSE)+VLOOKUP(A47,'[3]Data 2009'!$A$3:$BO$79,COLUMN('[3]Data 2009'!$BD$3),FALSE)+VLOOKUP(A47,'[3]Data 2009'!$A$3:$BO$79,COLUMN('[3]Data 2009'!$BE$3),FALSE)+VLOOKUP(A47,'[3]Data 2009'!$A$3:$BO$79,COLUMN('[3]Data 2009'!$BF$3),FALSE)+VLOOKUP(A47,'[3]Data 2009'!$A$3:$BO$79,COLUMN('[3]Data 2009'!$BN$3),FALSE))</f>
        <v>96150</v>
      </c>
      <c r="E47" s="6">
        <f>(VLOOKUP(A47,'[3]Data 2009'!$A$3:$BO$79,COLUMN('[3]Data 2009'!$D$1),FALSE)+VLOOKUP(A47,'[3]Data 2009'!$A$3:$BO$79,COLUMN('[3]Data 2009'!$I$3),FALSE)+VLOOKUP(A47,'[3]Data 2009'!$A$3:$BO$79,COLUMN('[3]Data 2009'!$T$3),FALSE)+VLOOKUP(A47,'[3]Data 2009'!$A$3:$BO$79,COLUMN('[3]Data 2009'!$AS$3),FALSE)+VLOOKUP(A47,'[3]Data 2009'!$A$3:$BO$79,COLUMN('[3]Data 2009'!$AY$3),FALSE)+VLOOKUP(A47,'[3]Data 2009'!$A$3:$BO$79,COLUMN('[3]Data 2009'!$BB$3),FALSE)+VLOOKUP(A47,'[3]Data 2009'!$A$3:$BO$79,COLUMN('[3]Data 2009'!$BG$3),FALSE))</f>
        <v>2181320</v>
      </c>
      <c r="F47" s="6">
        <f>VLOOKUP(A47,'[3]Data 2009'!$A$3:$BO$79,COLUMN('[3]Data 2009'!H48),FALSE)+VLOOKUP(A47,'[3]Data 2009'!$A$3:$BO$79,COLUMN('[3]Data 2009'!V48),FALSE)+VLOOKUP(A47,'[3]Data 2009'!$A$3:$BO$79,COLUMN('[3]Data 2009'!W48),FALSE)+VLOOKUP(A47,'[3]Data 2009'!$A$3:$BO$79,COLUMN('[3]Data 2009'!X48),FALSE)+VLOOKUP(A47,'[3]Data 2009'!$A$3:$BO$79,COLUMN('[3]Data 2009'!Y48),FALSE)+VLOOKUP(A47,'[3]Data 2009'!$A$3:$BO$79,COLUMN('[3]Data 2009'!AT48),FALSE)+VLOOKUP(A47,'[3]Data 2009'!$A$3:$BO$79,COLUMN('[3]Data 2009'!AX48),FALSE)+VLOOKUP(A47,'[3]Data 2009'!$A$3:$BO$79,COLUMN('[3]Data 2009'!AZ48),FALSE)+VLOOKUP(A47,'[3]Data 2009'!$A$3:$BO$79,COLUMN('[3]Data 2009'!BA48),FALSE)+VLOOKUP(A47,'[3]Data 2009'!$A$3:$BO$79,COLUMN('[3]Data 2009'!BJ48))</f>
        <v>65250</v>
      </c>
      <c r="G47" s="6">
        <f>VLOOKUP(A47,'[3]Data 2009'!$A$3:$BO$79,COLUMN('[3]Data 2009'!U81),FALSE)+VLOOKUP(A47,'[3]Data 2009'!$A$3:$BO$79,COLUMN('[3]Data 2009'!AH81),FALSE)+VLOOKUP(A47,'[3]Data 2009'!$A$3:$BO$79,COLUMN('[3]Data 2009'!AI81),FALSE)+VLOOKUP(A47,'[3]Data 2009'!$A$3:$BO$79,COLUMN('[3]Data 2009'!AJ81),FALSE)+VLOOKUP(A47,'[3]Data 2009'!$A$3:$BO$79,COLUMN('[3]Data 2009'!AK81),FALSE)+VLOOKUP(A47,'[3]Data 2009'!$A$3:$BO$79,COLUMN('[3]Data 2009'!AL81),FALSE)+VLOOKUP(A47,'[3]Data 2009'!$A$3:$BO$79,COLUMN('[3]Data 2009'!BH81),FALSE)+VLOOKUP(A47,'[3]Data 2009'!$A$3:$BO$79,COLUMN('[3]Data 2009'!BI81),FALSE)+VLOOKUP(A47,'[3]Data 2009'!$A$3:$BO$79,COLUMN('[3]Data 2009'!BL81),FALSE)</f>
        <v>17747</v>
      </c>
      <c r="H47" s="6">
        <f>VLOOKUP(A47,'[3]Data 2009'!$A$3:$BO$79,COLUMN('[3]Data 2009'!N81),FALSE)+VLOOKUP(A47,'[3]Data 2009'!$A$3:$BO$79,COLUMN('[3]Data 2009'!P81),FALSE)+VLOOKUP(A47,'[3]Data 2009'!$A$3:$BO$79,COLUMN('[3]Data 2009'!Q81),FALSE)</f>
        <v>79395</v>
      </c>
      <c r="I47" s="6">
        <f>VLOOKUP(A47,'[3]Data 2009'!$A$3:$BO$79,COLUMN('[3]Data 2009'!J48),FALSE)+VLOOKUP(A47,'[3]Data 2009'!$A$3:$BO$79,COLUMN('[3]Data 2009'!R48),FALSE)+VLOOKUP(A47,'[3]Data 2009'!$A$3:$BO$79,COLUMN('[3]Data 2009'!S48),FALSE)+VLOOKUP(A47,'[3]Data 2009'!$A$3:$BO$79,COLUMN('[3]Data 2009'!Z48),FALSE)+VLOOKUP(A47,'[3]Data 2009'!$A$3:$BO$79,COLUMN('[3]Data 2009'!AA48),FALSE)+VLOOKUP(A47,'[3]Data 2009'!$A$3:$BO$79,COLUMN('[3]Data 2009'!AD48),FALSE)+VLOOKUP(A47,'[3]Data 2009'!$A$3:$BO$79,COLUMN('[3]Data 2009'!AE48),FALSE)+VLOOKUP(A47,'[3]Data 2009'!$A$3:$BO$79,COLUMN('[3]Data 2009'!AF48),FALSE)+VLOOKUP(A47,'[3]Data 2009'!$A$3:$BO$79,COLUMN('[3]Data 2009'!AW48),FALSE)+VLOOKUP(A47,'[3]Data 2009'!$A$3:$BO$79,COLUMN('[3]Data 2009'!BK48),FALSE)</f>
        <v>125349</v>
      </c>
      <c r="J47" s="6">
        <f>VLOOKUP(A47,'[3]Data 2009'!$A$3:$BO$79,COLUMN('[3]Data 2009'!F48),FALSE)+VLOOKUP(A47,'[3]Data 2009'!$A$3:$BO$79,COLUMN('[3]Data 2009'!AR48),FALSE)+VLOOKUP(A47,'[3]Data 2009'!$A$3:$BO$79,COLUMN('[3]Data 2009'!AU48),FALSE)</f>
        <v>6653</v>
      </c>
      <c r="K47" s="6">
        <f>VLOOKUP(A47,'[3]Data 2009'!$A$3:$BO$79,COLUMN('[3]Data 2009'!G48),FALSE)+VLOOKUP(A47,'[3]Data 2009'!$A$3:$BO$79,COLUMN('[3]Data 2009'!AO48),FALSE)+VLOOKUP(A47,'[3]Data 2009'!$A$3:$BO$79,COLUMN('[3]Data 2009'!AV48),FALSE)+VLOOKUP(A47,'[3]Data 2009'!$A$3:$BO$79,COLUMN('[3]Data 2009'!BO48),FALSE)+VLOOKUP(A47,'[3]Data 2009'!$A$3:$BO$79,COLUMN('[3]Data 2009'!AP48),FALSE)</f>
        <v>12500</v>
      </c>
      <c r="L47" s="6">
        <f>VLOOKUP(A47,'[3]Data 2009'!$A$3:$BO$79,COLUMN('[3]Data 2009'!L48),FALSE)+VLOOKUP(A47,'[3]Data 2009'!$A$3:$BO$79,COLUMN('[3]Data 2009'!AB48),FALSE)+VLOOKUP(A47,'[3]Data 2009'!$A$3:$BO$79,COLUMN('[3]Data 2009'!AC48),FALSE)+VLOOKUP(A47,'[3]Data 2009'!$A$3:$BO$79,COLUMN('[3]Data 2009'!BM48),FALSE)+VLOOKUP(A47,'[3]Data 2009'!$A$3:$BO$79,COLUMN('[3]Data 2009'!K48),FALSE)</f>
        <v>24020</v>
      </c>
      <c r="M47" s="6">
        <f>VLOOKUP(A47,'[3]Data 2009'!$A$3:$BO$79,COLUMN('[3]Data 2009'!AG48),FALSE)+VLOOKUP(A47,'[3]Data 2009'!$A$3:$BO$79,COLUMN('[3]Data 2009'!AM48),FALSE)+VLOOKUP(A47,'[3]Data 2009'!$A$3:$BO$79,COLUMN('[3]Data 2009'!AN48),FALSE)+VLOOKUP(A47,'[3]Data 2009'!$A$3:$BO$79,COLUMN('[3]Data 2009'!AT48),FALSE)</f>
        <v>20323</v>
      </c>
      <c r="N47" s="6">
        <f>VLOOKUP(A47,'[3]Data 2009'!$A$3:$BO$79,COLUMN('[3]Data 2009'!O48),FALSE)+VLOOKUP(A47,'[3]Data 2009'!$A$3:$BO$79,COLUMN('[3]Data 2009'!AQ48),FALSE)</f>
        <v>11734</v>
      </c>
      <c r="O47" s="6">
        <f>VLOOKUP(A47,'[3]Data 2009'!$A$3:$BR$79,COLUMN('[3]Data 2009'!BR48),FALSE)</f>
        <v>29062</v>
      </c>
      <c r="P47" s="21">
        <f t="shared" si="0"/>
        <v>2669503</v>
      </c>
      <c r="R47" s="6">
        <f t="shared" si="1"/>
        <v>460.04784688995215</v>
      </c>
      <c r="S47" s="6">
        <f t="shared" si="2"/>
        <v>10436.937799043062</v>
      </c>
      <c r="T47" s="6">
        <f t="shared" si="3"/>
        <v>84.913875598086122</v>
      </c>
      <c r="U47" s="6">
        <f t="shared" si="4"/>
        <v>84.913875598086122</v>
      </c>
      <c r="V47" s="6">
        <f t="shared" si="5"/>
        <v>379.88038277511964</v>
      </c>
      <c r="W47" s="6">
        <f t="shared" si="6"/>
        <v>599.75598086124398</v>
      </c>
      <c r="X47" s="6">
        <f t="shared" si="7"/>
        <v>31.832535885167463</v>
      </c>
      <c r="Y47" s="6">
        <f t="shared" si="8"/>
        <v>59.808612440191389</v>
      </c>
      <c r="Z47" s="6">
        <f t="shared" si="9"/>
        <v>114.92822966507177</v>
      </c>
      <c r="AA47" s="6">
        <f t="shared" si="10"/>
        <v>97.239234449760772</v>
      </c>
      <c r="AB47" s="6">
        <f t="shared" si="11"/>
        <v>56.143540669856456</v>
      </c>
      <c r="AC47" s="6">
        <f t="shared" si="12"/>
        <v>139.05263157894737</v>
      </c>
    </row>
    <row r="48" spans="1:29">
      <c r="A48" s="18" t="s">
        <v>110</v>
      </c>
      <c r="B48" s="18">
        <v>8</v>
      </c>
      <c r="C48" s="22">
        <f>VLOOKUP(A48,[3]Enrollment!$B$3:$C$80,2,FALSE)</f>
        <v>461</v>
      </c>
      <c r="D48" s="6">
        <f>SUM(VLOOKUP(A48,'[3]Data 2009'!$A$3:$BO$79,5,FALSE)+VLOOKUP(A48,'[3]Data 2009'!$A$3:$BO$79,13,FALSE)+VLOOKUP(A48,'[3]Data 2009'!$A$3:$BO$79,COLUMN('[3]Data 2009'!$BC$2:$BC$79),FALSE)+VLOOKUP(A48,'[3]Data 2009'!$A$3:$BO$79,COLUMN('[3]Data 2009'!$BD$3),FALSE)+VLOOKUP(A48,'[3]Data 2009'!$A$3:$BO$79,COLUMN('[3]Data 2009'!$BE$3),FALSE)+VLOOKUP(A48,'[3]Data 2009'!$A$3:$BO$79,COLUMN('[3]Data 2009'!$BF$3),FALSE)+VLOOKUP(A48,'[3]Data 2009'!$A$3:$BO$79,COLUMN('[3]Data 2009'!$BN$3),FALSE))</f>
        <v>1702711</v>
      </c>
      <c r="E48" s="6">
        <f>(VLOOKUP(A48,'[3]Data 2009'!$A$3:$BO$79,COLUMN('[3]Data 2009'!$D$1),FALSE)+VLOOKUP(A48,'[3]Data 2009'!$A$3:$BO$79,COLUMN('[3]Data 2009'!$I$3),FALSE)+VLOOKUP(A48,'[3]Data 2009'!$A$3:$BO$79,COLUMN('[3]Data 2009'!$T$3),FALSE)+VLOOKUP(A48,'[3]Data 2009'!$A$3:$BO$79,COLUMN('[3]Data 2009'!$AS$3),FALSE)+VLOOKUP(A48,'[3]Data 2009'!$A$3:$BO$79,COLUMN('[3]Data 2009'!$AY$3),FALSE)+VLOOKUP(A48,'[3]Data 2009'!$A$3:$BO$79,COLUMN('[3]Data 2009'!$BB$3),FALSE)+VLOOKUP(A48,'[3]Data 2009'!$A$3:$BO$79,COLUMN('[3]Data 2009'!$BG$3),FALSE))</f>
        <v>2128227</v>
      </c>
      <c r="F48" s="6">
        <f>VLOOKUP(A48,'[3]Data 2009'!$A$3:$BO$79,COLUMN('[3]Data 2009'!H49),FALSE)+VLOOKUP(A48,'[3]Data 2009'!$A$3:$BO$79,COLUMN('[3]Data 2009'!V49),FALSE)+VLOOKUP(A48,'[3]Data 2009'!$A$3:$BO$79,COLUMN('[3]Data 2009'!W49),FALSE)+VLOOKUP(A48,'[3]Data 2009'!$A$3:$BO$79,COLUMN('[3]Data 2009'!X49),FALSE)+VLOOKUP(A48,'[3]Data 2009'!$A$3:$BO$79,COLUMN('[3]Data 2009'!Y49),FALSE)+VLOOKUP(A48,'[3]Data 2009'!$A$3:$BO$79,COLUMN('[3]Data 2009'!AT49),FALSE)+VLOOKUP(A48,'[3]Data 2009'!$A$3:$BO$79,COLUMN('[3]Data 2009'!AX49),FALSE)+VLOOKUP(A48,'[3]Data 2009'!$A$3:$BO$79,COLUMN('[3]Data 2009'!AZ49),FALSE)+VLOOKUP(A48,'[3]Data 2009'!$A$3:$BO$79,COLUMN('[3]Data 2009'!BA49),FALSE)+VLOOKUP(A48,'[3]Data 2009'!$A$3:$BO$79,COLUMN('[3]Data 2009'!BJ49))</f>
        <v>21566</v>
      </c>
      <c r="G48" s="6">
        <f>VLOOKUP(A48,'[3]Data 2009'!$A$3:$BO$79,COLUMN('[3]Data 2009'!U82),FALSE)+VLOOKUP(A48,'[3]Data 2009'!$A$3:$BO$79,COLUMN('[3]Data 2009'!AH82),FALSE)+VLOOKUP(A48,'[3]Data 2009'!$A$3:$BO$79,COLUMN('[3]Data 2009'!AI82),FALSE)+VLOOKUP(A48,'[3]Data 2009'!$A$3:$BO$79,COLUMN('[3]Data 2009'!AJ82),FALSE)+VLOOKUP(A48,'[3]Data 2009'!$A$3:$BO$79,COLUMN('[3]Data 2009'!AK82),FALSE)+VLOOKUP(A48,'[3]Data 2009'!$A$3:$BO$79,COLUMN('[3]Data 2009'!AL82),FALSE)+VLOOKUP(A48,'[3]Data 2009'!$A$3:$BO$79,COLUMN('[3]Data 2009'!BH82),FALSE)+VLOOKUP(A48,'[3]Data 2009'!$A$3:$BO$79,COLUMN('[3]Data 2009'!BI82),FALSE)+VLOOKUP(A48,'[3]Data 2009'!$A$3:$BO$79,COLUMN('[3]Data 2009'!BL82),FALSE)</f>
        <v>271334</v>
      </c>
      <c r="H48" s="6">
        <f>VLOOKUP(A48,'[3]Data 2009'!$A$3:$BO$79,COLUMN('[3]Data 2009'!N82),FALSE)+VLOOKUP(A48,'[3]Data 2009'!$A$3:$BO$79,COLUMN('[3]Data 2009'!P82),FALSE)+VLOOKUP(A48,'[3]Data 2009'!$A$3:$BO$79,COLUMN('[3]Data 2009'!Q82),FALSE)</f>
        <v>30565</v>
      </c>
      <c r="I48" s="6">
        <f>VLOOKUP(A48,'[3]Data 2009'!$A$3:$BO$79,COLUMN('[3]Data 2009'!J49),FALSE)+VLOOKUP(A48,'[3]Data 2009'!$A$3:$BO$79,COLUMN('[3]Data 2009'!R49),FALSE)+VLOOKUP(A48,'[3]Data 2009'!$A$3:$BO$79,COLUMN('[3]Data 2009'!S49),FALSE)+VLOOKUP(A48,'[3]Data 2009'!$A$3:$BO$79,COLUMN('[3]Data 2009'!Z49),FALSE)+VLOOKUP(A48,'[3]Data 2009'!$A$3:$BO$79,COLUMN('[3]Data 2009'!AA49),FALSE)+VLOOKUP(A48,'[3]Data 2009'!$A$3:$BO$79,COLUMN('[3]Data 2009'!AD49),FALSE)+VLOOKUP(A48,'[3]Data 2009'!$A$3:$BO$79,COLUMN('[3]Data 2009'!AE49),FALSE)+VLOOKUP(A48,'[3]Data 2009'!$A$3:$BO$79,COLUMN('[3]Data 2009'!AF49),FALSE)+VLOOKUP(A48,'[3]Data 2009'!$A$3:$BO$79,COLUMN('[3]Data 2009'!AW49),FALSE)+VLOOKUP(A48,'[3]Data 2009'!$A$3:$BO$79,COLUMN('[3]Data 2009'!BK49),FALSE)</f>
        <v>607430</v>
      </c>
      <c r="J48" s="6">
        <f>VLOOKUP(A48,'[3]Data 2009'!$A$3:$BO$79,COLUMN('[3]Data 2009'!F49),FALSE)+VLOOKUP(A48,'[3]Data 2009'!$A$3:$BO$79,COLUMN('[3]Data 2009'!AR49),FALSE)+VLOOKUP(A48,'[3]Data 2009'!$A$3:$BO$79,COLUMN('[3]Data 2009'!AU49),FALSE)</f>
        <v>31446</v>
      </c>
      <c r="K48" s="6">
        <f>VLOOKUP(A48,'[3]Data 2009'!$A$3:$BO$79,COLUMN('[3]Data 2009'!G49),FALSE)+VLOOKUP(A48,'[3]Data 2009'!$A$3:$BO$79,COLUMN('[3]Data 2009'!AO49),FALSE)+VLOOKUP(A48,'[3]Data 2009'!$A$3:$BO$79,COLUMN('[3]Data 2009'!AV49),FALSE)+VLOOKUP(A48,'[3]Data 2009'!$A$3:$BO$79,COLUMN('[3]Data 2009'!BO49),FALSE)+VLOOKUP(A48,'[3]Data 2009'!$A$3:$BO$79,COLUMN('[3]Data 2009'!AP49),FALSE)</f>
        <v>0</v>
      </c>
      <c r="L48" s="6">
        <f>VLOOKUP(A48,'[3]Data 2009'!$A$3:$BO$79,COLUMN('[3]Data 2009'!L49),FALSE)+VLOOKUP(A48,'[3]Data 2009'!$A$3:$BO$79,COLUMN('[3]Data 2009'!AB49),FALSE)+VLOOKUP(A48,'[3]Data 2009'!$A$3:$BO$79,COLUMN('[3]Data 2009'!AC49),FALSE)+VLOOKUP(A48,'[3]Data 2009'!$A$3:$BO$79,COLUMN('[3]Data 2009'!BM49),FALSE)+VLOOKUP(A48,'[3]Data 2009'!$A$3:$BO$79,COLUMN('[3]Data 2009'!K49),FALSE)</f>
        <v>159580</v>
      </c>
      <c r="M48" s="6">
        <f>VLOOKUP(A48,'[3]Data 2009'!$A$3:$BO$79,COLUMN('[3]Data 2009'!AG49),FALSE)+VLOOKUP(A48,'[3]Data 2009'!$A$3:$BO$79,COLUMN('[3]Data 2009'!AM49),FALSE)+VLOOKUP(A48,'[3]Data 2009'!$A$3:$BO$79,COLUMN('[3]Data 2009'!AN49),FALSE)+VLOOKUP(A48,'[3]Data 2009'!$A$3:$BO$79,COLUMN('[3]Data 2009'!AT49),FALSE)</f>
        <v>234190</v>
      </c>
      <c r="N48" s="6">
        <f>VLOOKUP(A48,'[3]Data 2009'!$A$3:$BO$79,COLUMN('[3]Data 2009'!O49),FALSE)+VLOOKUP(A48,'[3]Data 2009'!$A$3:$BO$79,COLUMN('[3]Data 2009'!AQ49),FALSE)</f>
        <v>113218</v>
      </c>
      <c r="O48" s="6">
        <f>VLOOKUP(A48,'[3]Data 2009'!$A$3:$BR$79,COLUMN('[3]Data 2009'!BR49),FALSE)</f>
        <v>142820</v>
      </c>
      <c r="P48" s="21">
        <f t="shared" si="0"/>
        <v>5443087</v>
      </c>
      <c r="R48" s="6">
        <f t="shared" si="1"/>
        <v>3693.5162689804774</v>
      </c>
      <c r="S48" s="6">
        <f t="shared" si="2"/>
        <v>4616.5444685466373</v>
      </c>
      <c r="T48" s="6">
        <f t="shared" si="3"/>
        <v>588.57700650759216</v>
      </c>
      <c r="U48" s="6">
        <f t="shared" si="4"/>
        <v>588.57700650759216</v>
      </c>
      <c r="V48" s="6">
        <f t="shared" si="5"/>
        <v>66.301518438177879</v>
      </c>
      <c r="W48" s="6">
        <f t="shared" si="6"/>
        <v>1317.6355748373103</v>
      </c>
      <c r="X48" s="6">
        <f t="shared" si="7"/>
        <v>68.212581344902389</v>
      </c>
      <c r="Y48" s="6">
        <f t="shared" si="8"/>
        <v>0</v>
      </c>
      <c r="Z48" s="6">
        <f t="shared" si="9"/>
        <v>346.16052060737525</v>
      </c>
      <c r="AA48" s="6">
        <f t="shared" si="10"/>
        <v>508.00433839479393</v>
      </c>
      <c r="AB48" s="6">
        <f t="shared" si="11"/>
        <v>245.59219088937093</v>
      </c>
      <c r="AC48" s="6">
        <f t="shared" si="12"/>
        <v>309.80477223427334</v>
      </c>
    </row>
    <row r="49" spans="1:29">
      <c r="A49" s="18" t="s">
        <v>111</v>
      </c>
      <c r="B49" s="18">
        <v>4</v>
      </c>
      <c r="C49" s="22">
        <f>VLOOKUP(A49,[3]Enrollment!$B$3:$C$80,2,FALSE)</f>
        <v>308</v>
      </c>
      <c r="D49" s="6">
        <f>SUM(VLOOKUP(A49,'[3]Data 2009'!$A$3:$BO$79,5,FALSE)+VLOOKUP(A49,'[3]Data 2009'!$A$3:$BO$79,13,FALSE)+VLOOKUP(A49,'[3]Data 2009'!$A$3:$BO$79,COLUMN('[3]Data 2009'!$BC$2:$BC$79),FALSE)+VLOOKUP(A49,'[3]Data 2009'!$A$3:$BO$79,COLUMN('[3]Data 2009'!$BD$3),FALSE)+VLOOKUP(A49,'[3]Data 2009'!$A$3:$BO$79,COLUMN('[3]Data 2009'!$BE$3),FALSE)+VLOOKUP(A49,'[3]Data 2009'!$A$3:$BO$79,COLUMN('[3]Data 2009'!$BF$3),FALSE)+VLOOKUP(A49,'[3]Data 2009'!$A$3:$BO$79,COLUMN('[3]Data 2009'!$BN$3),FALSE))</f>
        <v>352172</v>
      </c>
      <c r="E49" s="6">
        <f>(VLOOKUP(A49,'[3]Data 2009'!$A$3:$BO$79,COLUMN('[3]Data 2009'!$D$1),FALSE)+VLOOKUP(A49,'[3]Data 2009'!$A$3:$BO$79,COLUMN('[3]Data 2009'!$I$3),FALSE)+VLOOKUP(A49,'[3]Data 2009'!$A$3:$BO$79,COLUMN('[3]Data 2009'!$T$3),FALSE)+VLOOKUP(A49,'[3]Data 2009'!$A$3:$BO$79,COLUMN('[3]Data 2009'!$AS$3),FALSE)+VLOOKUP(A49,'[3]Data 2009'!$A$3:$BO$79,COLUMN('[3]Data 2009'!$AY$3),FALSE)+VLOOKUP(A49,'[3]Data 2009'!$A$3:$BO$79,COLUMN('[3]Data 2009'!$BB$3),FALSE)+VLOOKUP(A49,'[3]Data 2009'!$A$3:$BO$79,COLUMN('[3]Data 2009'!$BG$3),FALSE))</f>
        <v>2642778</v>
      </c>
      <c r="F49" s="6">
        <f>VLOOKUP(A49,'[3]Data 2009'!$A$3:$BO$79,COLUMN('[3]Data 2009'!H50),FALSE)+VLOOKUP(A49,'[3]Data 2009'!$A$3:$BO$79,COLUMN('[3]Data 2009'!V50),FALSE)+VLOOKUP(A49,'[3]Data 2009'!$A$3:$BO$79,COLUMN('[3]Data 2009'!W50),FALSE)+VLOOKUP(A49,'[3]Data 2009'!$A$3:$BO$79,COLUMN('[3]Data 2009'!X50),FALSE)+VLOOKUP(A49,'[3]Data 2009'!$A$3:$BO$79,COLUMN('[3]Data 2009'!Y50),FALSE)+VLOOKUP(A49,'[3]Data 2009'!$A$3:$BO$79,COLUMN('[3]Data 2009'!AT50),FALSE)+VLOOKUP(A49,'[3]Data 2009'!$A$3:$BO$79,COLUMN('[3]Data 2009'!AX50),FALSE)+VLOOKUP(A49,'[3]Data 2009'!$A$3:$BO$79,COLUMN('[3]Data 2009'!AZ50),FALSE)+VLOOKUP(A49,'[3]Data 2009'!$A$3:$BO$79,COLUMN('[3]Data 2009'!BA50),FALSE)+VLOOKUP(A49,'[3]Data 2009'!$A$3:$BO$79,COLUMN('[3]Data 2009'!BJ50))</f>
        <v>0</v>
      </c>
      <c r="G49" s="6">
        <f>VLOOKUP(A49,'[3]Data 2009'!$A$3:$BO$79,COLUMN('[3]Data 2009'!U83),FALSE)+VLOOKUP(A49,'[3]Data 2009'!$A$3:$BO$79,COLUMN('[3]Data 2009'!AH83),FALSE)+VLOOKUP(A49,'[3]Data 2009'!$A$3:$BO$79,COLUMN('[3]Data 2009'!AI83),FALSE)+VLOOKUP(A49,'[3]Data 2009'!$A$3:$BO$79,COLUMN('[3]Data 2009'!AJ83),FALSE)+VLOOKUP(A49,'[3]Data 2009'!$A$3:$BO$79,COLUMN('[3]Data 2009'!AK83),FALSE)+VLOOKUP(A49,'[3]Data 2009'!$A$3:$BO$79,COLUMN('[3]Data 2009'!AL83),FALSE)+VLOOKUP(A49,'[3]Data 2009'!$A$3:$BO$79,COLUMN('[3]Data 2009'!BH83),FALSE)+VLOOKUP(A49,'[3]Data 2009'!$A$3:$BO$79,COLUMN('[3]Data 2009'!BI83),FALSE)+VLOOKUP(A49,'[3]Data 2009'!$A$3:$BO$79,COLUMN('[3]Data 2009'!BL83),FALSE)</f>
        <v>205957</v>
      </c>
      <c r="H49" s="6">
        <f>VLOOKUP(A49,'[3]Data 2009'!$A$3:$BO$79,COLUMN('[3]Data 2009'!N83),FALSE)+VLOOKUP(A49,'[3]Data 2009'!$A$3:$BO$79,COLUMN('[3]Data 2009'!P83),FALSE)+VLOOKUP(A49,'[3]Data 2009'!$A$3:$BO$79,COLUMN('[3]Data 2009'!Q83),FALSE)</f>
        <v>3169</v>
      </c>
      <c r="I49" s="6">
        <f>VLOOKUP(A49,'[3]Data 2009'!$A$3:$BO$79,COLUMN('[3]Data 2009'!J50),FALSE)+VLOOKUP(A49,'[3]Data 2009'!$A$3:$BO$79,COLUMN('[3]Data 2009'!R50),FALSE)+VLOOKUP(A49,'[3]Data 2009'!$A$3:$BO$79,COLUMN('[3]Data 2009'!S50),FALSE)+VLOOKUP(A49,'[3]Data 2009'!$A$3:$BO$79,COLUMN('[3]Data 2009'!Z50),FALSE)+VLOOKUP(A49,'[3]Data 2009'!$A$3:$BO$79,COLUMN('[3]Data 2009'!AA50),FALSE)+VLOOKUP(A49,'[3]Data 2009'!$A$3:$BO$79,COLUMN('[3]Data 2009'!AD50),FALSE)+VLOOKUP(A49,'[3]Data 2009'!$A$3:$BO$79,COLUMN('[3]Data 2009'!AE50),FALSE)+VLOOKUP(A49,'[3]Data 2009'!$A$3:$BO$79,COLUMN('[3]Data 2009'!AF50),FALSE)+VLOOKUP(A49,'[3]Data 2009'!$A$3:$BO$79,COLUMN('[3]Data 2009'!AW50),FALSE)+VLOOKUP(A49,'[3]Data 2009'!$A$3:$BO$79,COLUMN('[3]Data 2009'!BK50),FALSE)</f>
        <v>437331</v>
      </c>
      <c r="J49" s="6">
        <f>VLOOKUP(A49,'[3]Data 2009'!$A$3:$BO$79,COLUMN('[3]Data 2009'!F50),FALSE)+VLOOKUP(A49,'[3]Data 2009'!$A$3:$BO$79,COLUMN('[3]Data 2009'!AR50),FALSE)+VLOOKUP(A49,'[3]Data 2009'!$A$3:$BO$79,COLUMN('[3]Data 2009'!AU50),FALSE)</f>
        <v>0</v>
      </c>
      <c r="K49" s="6">
        <f>VLOOKUP(A49,'[3]Data 2009'!$A$3:$BO$79,COLUMN('[3]Data 2009'!G50),FALSE)+VLOOKUP(A49,'[3]Data 2009'!$A$3:$BO$79,COLUMN('[3]Data 2009'!AO50),FALSE)+VLOOKUP(A49,'[3]Data 2009'!$A$3:$BO$79,COLUMN('[3]Data 2009'!AV50),FALSE)+VLOOKUP(A49,'[3]Data 2009'!$A$3:$BO$79,COLUMN('[3]Data 2009'!BO50),FALSE)+VLOOKUP(A49,'[3]Data 2009'!$A$3:$BO$79,COLUMN('[3]Data 2009'!AP50),FALSE)</f>
        <v>0</v>
      </c>
      <c r="L49" s="6">
        <f>VLOOKUP(A49,'[3]Data 2009'!$A$3:$BO$79,COLUMN('[3]Data 2009'!L50),FALSE)+VLOOKUP(A49,'[3]Data 2009'!$A$3:$BO$79,COLUMN('[3]Data 2009'!AB50),FALSE)+VLOOKUP(A49,'[3]Data 2009'!$A$3:$BO$79,COLUMN('[3]Data 2009'!AC50),FALSE)+VLOOKUP(A49,'[3]Data 2009'!$A$3:$BO$79,COLUMN('[3]Data 2009'!BM50),FALSE)+VLOOKUP(A49,'[3]Data 2009'!$A$3:$BO$79,COLUMN('[3]Data 2009'!K50),FALSE)</f>
        <v>55731</v>
      </c>
      <c r="M49" s="6">
        <f>VLOOKUP(A49,'[3]Data 2009'!$A$3:$BO$79,COLUMN('[3]Data 2009'!AG50),FALSE)+VLOOKUP(A49,'[3]Data 2009'!$A$3:$BO$79,COLUMN('[3]Data 2009'!AM50),FALSE)+VLOOKUP(A49,'[3]Data 2009'!$A$3:$BO$79,COLUMN('[3]Data 2009'!AN50),FALSE)+VLOOKUP(A49,'[3]Data 2009'!$A$3:$BO$79,COLUMN('[3]Data 2009'!AT50),FALSE)</f>
        <v>55648</v>
      </c>
      <c r="N49" s="6">
        <f>VLOOKUP(A49,'[3]Data 2009'!$A$3:$BO$79,COLUMN('[3]Data 2009'!O50),FALSE)+VLOOKUP(A49,'[3]Data 2009'!$A$3:$BO$79,COLUMN('[3]Data 2009'!AQ50),FALSE)</f>
        <v>28523</v>
      </c>
      <c r="O49" s="6">
        <f>VLOOKUP(A49,'[3]Data 2009'!$A$3:$BR$79,COLUMN('[3]Data 2009'!BR50),FALSE)</f>
        <v>170016</v>
      </c>
      <c r="P49" s="21">
        <f t="shared" si="0"/>
        <v>3951325</v>
      </c>
      <c r="R49" s="6">
        <f t="shared" si="1"/>
        <v>1143.4155844155844</v>
      </c>
      <c r="S49" s="6">
        <f t="shared" si="2"/>
        <v>8580.4480519480512</v>
      </c>
      <c r="T49" s="6">
        <f t="shared" si="3"/>
        <v>668.69155844155841</v>
      </c>
      <c r="U49" s="6">
        <f t="shared" si="4"/>
        <v>668.69155844155841</v>
      </c>
      <c r="V49" s="6">
        <f t="shared" si="5"/>
        <v>10.288961038961039</v>
      </c>
      <c r="W49" s="6">
        <f t="shared" si="6"/>
        <v>1419.9058441558441</v>
      </c>
      <c r="X49" s="6">
        <f t="shared" si="7"/>
        <v>0</v>
      </c>
      <c r="Y49" s="6">
        <f t="shared" si="8"/>
        <v>0</v>
      </c>
      <c r="Z49" s="6">
        <f t="shared" si="9"/>
        <v>180.94480519480518</v>
      </c>
      <c r="AA49" s="6">
        <f t="shared" si="10"/>
        <v>180.67532467532467</v>
      </c>
      <c r="AB49" s="6">
        <f t="shared" si="11"/>
        <v>92.607142857142861</v>
      </c>
      <c r="AC49" s="6">
        <f t="shared" si="12"/>
        <v>552</v>
      </c>
    </row>
    <row r="50" spans="1:29">
      <c r="A50" s="18" t="s">
        <v>112</v>
      </c>
      <c r="B50" s="18">
        <v>3</v>
      </c>
      <c r="C50" s="22">
        <f>VLOOKUP(A50,[3]Enrollment!$B$3:$C$80,2,FALSE)</f>
        <v>470</v>
      </c>
      <c r="D50" s="6">
        <f>SUM(VLOOKUP(A50,'[3]Data 2009'!$A$3:$BO$79,5,FALSE)+VLOOKUP(A50,'[3]Data 2009'!$A$3:$BO$79,13,FALSE)+VLOOKUP(A50,'[3]Data 2009'!$A$3:$BO$79,COLUMN('[3]Data 2009'!$BC$2:$BC$79),FALSE)+VLOOKUP(A50,'[3]Data 2009'!$A$3:$BO$79,COLUMN('[3]Data 2009'!$BD$3),FALSE)+VLOOKUP(A50,'[3]Data 2009'!$A$3:$BO$79,COLUMN('[3]Data 2009'!$BE$3),FALSE)+VLOOKUP(A50,'[3]Data 2009'!$A$3:$BO$79,COLUMN('[3]Data 2009'!$BF$3),FALSE)+VLOOKUP(A50,'[3]Data 2009'!$A$3:$BO$79,COLUMN('[3]Data 2009'!$BN$3),FALSE))</f>
        <v>405703</v>
      </c>
      <c r="E50" s="6">
        <f>(VLOOKUP(A50,'[3]Data 2009'!$A$3:$BO$79,COLUMN('[3]Data 2009'!$D$1),FALSE)+VLOOKUP(A50,'[3]Data 2009'!$A$3:$BO$79,COLUMN('[3]Data 2009'!$I$3),FALSE)+VLOOKUP(A50,'[3]Data 2009'!$A$3:$BO$79,COLUMN('[3]Data 2009'!$T$3),FALSE)+VLOOKUP(A50,'[3]Data 2009'!$A$3:$BO$79,COLUMN('[3]Data 2009'!$AS$3),FALSE)+VLOOKUP(A50,'[3]Data 2009'!$A$3:$BO$79,COLUMN('[3]Data 2009'!$AY$3),FALSE)+VLOOKUP(A50,'[3]Data 2009'!$A$3:$BO$79,COLUMN('[3]Data 2009'!$BB$3),FALSE)+VLOOKUP(A50,'[3]Data 2009'!$A$3:$BO$79,COLUMN('[3]Data 2009'!$BG$3),FALSE))</f>
        <v>4884882</v>
      </c>
      <c r="F50" s="6">
        <f>VLOOKUP(A50,'[3]Data 2009'!$A$3:$BO$79,COLUMN('[3]Data 2009'!H51),FALSE)+VLOOKUP(A50,'[3]Data 2009'!$A$3:$BO$79,COLUMN('[3]Data 2009'!V51),FALSE)+VLOOKUP(A50,'[3]Data 2009'!$A$3:$BO$79,COLUMN('[3]Data 2009'!W51),FALSE)+VLOOKUP(A50,'[3]Data 2009'!$A$3:$BO$79,COLUMN('[3]Data 2009'!X51),FALSE)+VLOOKUP(A50,'[3]Data 2009'!$A$3:$BO$79,COLUMN('[3]Data 2009'!Y51),FALSE)+VLOOKUP(A50,'[3]Data 2009'!$A$3:$BO$79,COLUMN('[3]Data 2009'!AT51),FALSE)+VLOOKUP(A50,'[3]Data 2009'!$A$3:$BO$79,COLUMN('[3]Data 2009'!AX51),FALSE)+VLOOKUP(A50,'[3]Data 2009'!$A$3:$BO$79,COLUMN('[3]Data 2009'!AZ51),FALSE)+VLOOKUP(A50,'[3]Data 2009'!$A$3:$BO$79,COLUMN('[3]Data 2009'!BA51),FALSE)+VLOOKUP(A50,'[3]Data 2009'!$A$3:$BO$79,COLUMN('[3]Data 2009'!BJ51))</f>
        <v>8512</v>
      </c>
      <c r="G50" s="6">
        <f>VLOOKUP(A50,'[3]Data 2009'!$A$3:$BO$79,COLUMN('[3]Data 2009'!U84),FALSE)+VLOOKUP(A50,'[3]Data 2009'!$A$3:$BO$79,COLUMN('[3]Data 2009'!AH84),FALSE)+VLOOKUP(A50,'[3]Data 2009'!$A$3:$BO$79,COLUMN('[3]Data 2009'!AI84),FALSE)+VLOOKUP(A50,'[3]Data 2009'!$A$3:$BO$79,COLUMN('[3]Data 2009'!AJ84),FALSE)+VLOOKUP(A50,'[3]Data 2009'!$A$3:$BO$79,COLUMN('[3]Data 2009'!AK84),FALSE)+VLOOKUP(A50,'[3]Data 2009'!$A$3:$BO$79,COLUMN('[3]Data 2009'!AL84),FALSE)+VLOOKUP(A50,'[3]Data 2009'!$A$3:$BO$79,COLUMN('[3]Data 2009'!BH84),FALSE)+VLOOKUP(A50,'[3]Data 2009'!$A$3:$BO$79,COLUMN('[3]Data 2009'!BI84),FALSE)+VLOOKUP(A50,'[3]Data 2009'!$A$3:$BO$79,COLUMN('[3]Data 2009'!BL84),FALSE)</f>
        <v>264327</v>
      </c>
      <c r="H50" s="6">
        <f>VLOOKUP(A50,'[3]Data 2009'!$A$3:$BO$79,COLUMN('[3]Data 2009'!N84),FALSE)+VLOOKUP(A50,'[3]Data 2009'!$A$3:$BO$79,COLUMN('[3]Data 2009'!P84),FALSE)+VLOOKUP(A50,'[3]Data 2009'!$A$3:$BO$79,COLUMN('[3]Data 2009'!Q84),FALSE)</f>
        <v>130753</v>
      </c>
      <c r="I50" s="6">
        <f>VLOOKUP(A50,'[3]Data 2009'!$A$3:$BO$79,COLUMN('[3]Data 2009'!J51),FALSE)+VLOOKUP(A50,'[3]Data 2009'!$A$3:$BO$79,COLUMN('[3]Data 2009'!R51),FALSE)+VLOOKUP(A50,'[3]Data 2009'!$A$3:$BO$79,COLUMN('[3]Data 2009'!S51),FALSE)+VLOOKUP(A50,'[3]Data 2009'!$A$3:$BO$79,COLUMN('[3]Data 2009'!Z51),FALSE)+VLOOKUP(A50,'[3]Data 2009'!$A$3:$BO$79,COLUMN('[3]Data 2009'!AA51),FALSE)+VLOOKUP(A50,'[3]Data 2009'!$A$3:$BO$79,COLUMN('[3]Data 2009'!AD51),FALSE)+VLOOKUP(A50,'[3]Data 2009'!$A$3:$BO$79,COLUMN('[3]Data 2009'!AE51),FALSE)+VLOOKUP(A50,'[3]Data 2009'!$A$3:$BO$79,COLUMN('[3]Data 2009'!AF51),FALSE)+VLOOKUP(A50,'[3]Data 2009'!$A$3:$BO$79,COLUMN('[3]Data 2009'!AW51),FALSE)+VLOOKUP(A50,'[3]Data 2009'!$A$3:$BO$79,COLUMN('[3]Data 2009'!BK51),FALSE)</f>
        <v>58083</v>
      </c>
      <c r="J50" s="6">
        <f>VLOOKUP(A50,'[3]Data 2009'!$A$3:$BO$79,COLUMN('[3]Data 2009'!F51),FALSE)+VLOOKUP(A50,'[3]Data 2009'!$A$3:$BO$79,COLUMN('[3]Data 2009'!AR51),FALSE)+VLOOKUP(A50,'[3]Data 2009'!$A$3:$BO$79,COLUMN('[3]Data 2009'!AU51),FALSE)</f>
        <v>58156</v>
      </c>
      <c r="K50" s="6">
        <f>VLOOKUP(A50,'[3]Data 2009'!$A$3:$BO$79,COLUMN('[3]Data 2009'!G51),FALSE)+VLOOKUP(A50,'[3]Data 2009'!$A$3:$BO$79,COLUMN('[3]Data 2009'!AO51),FALSE)+VLOOKUP(A50,'[3]Data 2009'!$A$3:$BO$79,COLUMN('[3]Data 2009'!AV51),FALSE)+VLOOKUP(A50,'[3]Data 2009'!$A$3:$BO$79,COLUMN('[3]Data 2009'!BO51),FALSE)+VLOOKUP(A50,'[3]Data 2009'!$A$3:$BO$79,COLUMN('[3]Data 2009'!AP51),FALSE)</f>
        <v>38017</v>
      </c>
      <c r="L50" s="6">
        <f>VLOOKUP(A50,'[3]Data 2009'!$A$3:$BO$79,COLUMN('[3]Data 2009'!L51),FALSE)+VLOOKUP(A50,'[3]Data 2009'!$A$3:$BO$79,COLUMN('[3]Data 2009'!AB51),FALSE)+VLOOKUP(A50,'[3]Data 2009'!$A$3:$BO$79,COLUMN('[3]Data 2009'!AC51),FALSE)+VLOOKUP(A50,'[3]Data 2009'!$A$3:$BO$79,COLUMN('[3]Data 2009'!BM51),FALSE)+VLOOKUP(A50,'[3]Data 2009'!$A$3:$BO$79,COLUMN('[3]Data 2009'!K51),FALSE)</f>
        <v>33649</v>
      </c>
      <c r="M50" s="6">
        <f>VLOOKUP(A50,'[3]Data 2009'!$A$3:$BO$79,COLUMN('[3]Data 2009'!AG51),FALSE)+VLOOKUP(A50,'[3]Data 2009'!$A$3:$BO$79,COLUMN('[3]Data 2009'!AM51),FALSE)+VLOOKUP(A50,'[3]Data 2009'!$A$3:$BO$79,COLUMN('[3]Data 2009'!AN51),FALSE)+VLOOKUP(A50,'[3]Data 2009'!$A$3:$BO$79,COLUMN('[3]Data 2009'!AT51),FALSE)</f>
        <v>0</v>
      </c>
      <c r="N50" s="6">
        <f>VLOOKUP(A50,'[3]Data 2009'!$A$3:$BO$79,COLUMN('[3]Data 2009'!O51),FALSE)+VLOOKUP(A50,'[3]Data 2009'!$A$3:$BO$79,COLUMN('[3]Data 2009'!AQ51),FALSE)</f>
        <v>40564</v>
      </c>
      <c r="O50" s="6">
        <f>VLOOKUP(A50,'[3]Data 2009'!$A$3:$BR$79,COLUMN('[3]Data 2009'!BR51),FALSE)</f>
        <v>18888</v>
      </c>
      <c r="P50" s="21">
        <f t="shared" si="0"/>
        <v>5941534</v>
      </c>
      <c r="R50" s="6">
        <f t="shared" si="1"/>
        <v>863.19787234042553</v>
      </c>
      <c r="S50" s="6">
        <f t="shared" si="2"/>
        <v>10393.365957446809</v>
      </c>
      <c r="T50" s="6">
        <f t="shared" si="3"/>
        <v>562.39787234042558</v>
      </c>
      <c r="U50" s="6">
        <f t="shared" si="4"/>
        <v>562.39787234042558</v>
      </c>
      <c r="V50" s="6">
        <f t="shared" si="5"/>
        <v>278.19787234042553</v>
      </c>
      <c r="W50" s="6">
        <f t="shared" si="6"/>
        <v>123.58085106382978</v>
      </c>
      <c r="X50" s="6">
        <f t="shared" si="7"/>
        <v>123.73617021276596</v>
      </c>
      <c r="Y50" s="6">
        <f t="shared" si="8"/>
        <v>80.887234042553189</v>
      </c>
      <c r="Z50" s="6">
        <f t="shared" si="9"/>
        <v>71.5936170212766</v>
      </c>
      <c r="AA50" s="6">
        <f t="shared" si="10"/>
        <v>0</v>
      </c>
      <c r="AB50" s="6">
        <f t="shared" si="11"/>
        <v>86.306382978723406</v>
      </c>
      <c r="AC50" s="6">
        <f t="shared" si="12"/>
        <v>40.187234042553193</v>
      </c>
    </row>
    <row r="51" spans="1:29">
      <c r="A51" s="18" t="s">
        <v>113</v>
      </c>
      <c r="B51" s="18">
        <v>3</v>
      </c>
      <c r="C51" s="22">
        <f>VLOOKUP(A51,[3]Enrollment!$B$3:$C$80,2,FALSE)</f>
        <v>243</v>
      </c>
      <c r="D51" s="6">
        <f>SUM(VLOOKUP(A51,'[3]Data 2009'!$A$3:$BO$79,5,FALSE)+VLOOKUP(A51,'[3]Data 2009'!$A$3:$BO$79,13,FALSE)+VLOOKUP(A51,'[3]Data 2009'!$A$3:$BO$79,COLUMN('[3]Data 2009'!$BC$2:$BC$79),FALSE)+VLOOKUP(A51,'[3]Data 2009'!$A$3:$BO$79,COLUMN('[3]Data 2009'!$BD$3),FALSE)+VLOOKUP(A51,'[3]Data 2009'!$A$3:$BO$79,COLUMN('[3]Data 2009'!$BE$3),FALSE)+VLOOKUP(A51,'[3]Data 2009'!$A$3:$BO$79,COLUMN('[3]Data 2009'!$BF$3),FALSE)+VLOOKUP(A51,'[3]Data 2009'!$A$3:$BO$79,COLUMN('[3]Data 2009'!$BN$3),FALSE))</f>
        <v>531751</v>
      </c>
      <c r="E51" s="6">
        <f>(VLOOKUP(A51,'[3]Data 2009'!$A$3:$BO$79,COLUMN('[3]Data 2009'!$D$1),FALSE)+VLOOKUP(A51,'[3]Data 2009'!$A$3:$BO$79,COLUMN('[3]Data 2009'!$I$3),FALSE)+VLOOKUP(A51,'[3]Data 2009'!$A$3:$BO$79,COLUMN('[3]Data 2009'!$T$3),FALSE)+VLOOKUP(A51,'[3]Data 2009'!$A$3:$BO$79,COLUMN('[3]Data 2009'!$AS$3),FALSE)+VLOOKUP(A51,'[3]Data 2009'!$A$3:$BO$79,COLUMN('[3]Data 2009'!$AY$3),FALSE)+VLOOKUP(A51,'[3]Data 2009'!$A$3:$BO$79,COLUMN('[3]Data 2009'!$BB$3),FALSE)+VLOOKUP(A51,'[3]Data 2009'!$A$3:$BO$79,COLUMN('[3]Data 2009'!$BG$3),FALSE))</f>
        <v>1266299</v>
      </c>
      <c r="F51" s="6">
        <f>VLOOKUP(A51,'[3]Data 2009'!$A$3:$BO$79,COLUMN('[3]Data 2009'!H52),FALSE)+VLOOKUP(A51,'[3]Data 2009'!$A$3:$BO$79,COLUMN('[3]Data 2009'!V52),FALSE)+VLOOKUP(A51,'[3]Data 2009'!$A$3:$BO$79,COLUMN('[3]Data 2009'!W52),FALSE)+VLOOKUP(A51,'[3]Data 2009'!$A$3:$BO$79,COLUMN('[3]Data 2009'!X52),FALSE)+VLOOKUP(A51,'[3]Data 2009'!$A$3:$BO$79,COLUMN('[3]Data 2009'!Y52),FALSE)+VLOOKUP(A51,'[3]Data 2009'!$A$3:$BO$79,COLUMN('[3]Data 2009'!AT52),FALSE)+VLOOKUP(A51,'[3]Data 2009'!$A$3:$BO$79,COLUMN('[3]Data 2009'!AX52),FALSE)+VLOOKUP(A51,'[3]Data 2009'!$A$3:$BO$79,COLUMN('[3]Data 2009'!AZ52),FALSE)+VLOOKUP(A51,'[3]Data 2009'!$A$3:$BO$79,COLUMN('[3]Data 2009'!BA52),FALSE)+VLOOKUP(A51,'[3]Data 2009'!$A$3:$BO$79,COLUMN('[3]Data 2009'!BJ52))</f>
        <v>83835</v>
      </c>
      <c r="G51" s="6">
        <f>VLOOKUP(A51,'[3]Data 2009'!$A$3:$BO$79,COLUMN('[3]Data 2009'!U85),FALSE)+VLOOKUP(A51,'[3]Data 2009'!$A$3:$BO$79,COLUMN('[3]Data 2009'!AH85),FALSE)+VLOOKUP(A51,'[3]Data 2009'!$A$3:$BO$79,COLUMN('[3]Data 2009'!AI85),FALSE)+VLOOKUP(A51,'[3]Data 2009'!$A$3:$BO$79,COLUMN('[3]Data 2009'!AJ85),FALSE)+VLOOKUP(A51,'[3]Data 2009'!$A$3:$BO$79,COLUMN('[3]Data 2009'!AK85),FALSE)+VLOOKUP(A51,'[3]Data 2009'!$A$3:$BO$79,COLUMN('[3]Data 2009'!AL85),FALSE)+VLOOKUP(A51,'[3]Data 2009'!$A$3:$BO$79,COLUMN('[3]Data 2009'!BH85),FALSE)+VLOOKUP(A51,'[3]Data 2009'!$A$3:$BO$79,COLUMN('[3]Data 2009'!BI85),FALSE)+VLOOKUP(A51,'[3]Data 2009'!$A$3:$BO$79,COLUMN('[3]Data 2009'!BL85),FALSE)</f>
        <v>198053</v>
      </c>
      <c r="H51" s="6">
        <f>VLOOKUP(A51,'[3]Data 2009'!$A$3:$BO$79,COLUMN('[3]Data 2009'!N85),FALSE)+VLOOKUP(A51,'[3]Data 2009'!$A$3:$BO$79,COLUMN('[3]Data 2009'!P85),FALSE)+VLOOKUP(A51,'[3]Data 2009'!$A$3:$BO$79,COLUMN('[3]Data 2009'!Q85),FALSE)</f>
        <v>27428</v>
      </c>
      <c r="I51" s="6">
        <f>VLOOKUP(A51,'[3]Data 2009'!$A$3:$BO$79,COLUMN('[3]Data 2009'!J52),FALSE)+VLOOKUP(A51,'[3]Data 2009'!$A$3:$BO$79,COLUMN('[3]Data 2009'!R52),FALSE)+VLOOKUP(A51,'[3]Data 2009'!$A$3:$BO$79,COLUMN('[3]Data 2009'!S52),FALSE)+VLOOKUP(A51,'[3]Data 2009'!$A$3:$BO$79,COLUMN('[3]Data 2009'!Z52),FALSE)+VLOOKUP(A51,'[3]Data 2009'!$A$3:$BO$79,COLUMN('[3]Data 2009'!AA52),FALSE)+VLOOKUP(A51,'[3]Data 2009'!$A$3:$BO$79,COLUMN('[3]Data 2009'!AD52),FALSE)+VLOOKUP(A51,'[3]Data 2009'!$A$3:$BO$79,COLUMN('[3]Data 2009'!AE52),FALSE)+VLOOKUP(A51,'[3]Data 2009'!$A$3:$BO$79,COLUMN('[3]Data 2009'!AF52),FALSE)+VLOOKUP(A51,'[3]Data 2009'!$A$3:$BO$79,COLUMN('[3]Data 2009'!AW52),FALSE)+VLOOKUP(A51,'[3]Data 2009'!$A$3:$BO$79,COLUMN('[3]Data 2009'!BK52),FALSE)</f>
        <v>861739</v>
      </c>
      <c r="J51" s="6">
        <f>VLOOKUP(A51,'[3]Data 2009'!$A$3:$BO$79,COLUMN('[3]Data 2009'!F52),FALSE)+VLOOKUP(A51,'[3]Data 2009'!$A$3:$BO$79,COLUMN('[3]Data 2009'!AR52),FALSE)+VLOOKUP(A51,'[3]Data 2009'!$A$3:$BO$79,COLUMN('[3]Data 2009'!AU52),FALSE)</f>
        <v>23974</v>
      </c>
      <c r="K51" s="6">
        <f>VLOOKUP(A51,'[3]Data 2009'!$A$3:$BO$79,COLUMN('[3]Data 2009'!G52),FALSE)+VLOOKUP(A51,'[3]Data 2009'!$A$3:$BO$79,COLUMN('[3]Data 2009'!AO52),FALSE)+VLOOKUP(A51,'[3]Data 2009'!$A$3:$BO$79,COLUMN('[3]Data 2009'!AV52),FALSE)+VLOOKUP(A51,'[3]Data 2009'!$A$3:$BO$79,COLUMN('[3]Data 2009'!BO52),FALSE)+VLOOKUP(A51,'[3]Data 2009'!$A$3:$BO$79,COLUMN('[3]Data 2009'!AP52),FALSE)</f>
        <v>0</v>
      </c>
      <c r="L51" s="6">
        <f>VLOOKUP(A51,'[3]Data 2009'!$A$3:$BO$79,COLUMN('[3]Data 2009'!L52),FALSE)+VLOOKUP(A51,'[3]Data 2009'!$A$3:$BO$79,COLUMN('[3]Data 2009'!AB52),FALSE)+VLOOKUP(A51,'[3]Data 2009'!$A$3:$BO$79,COLUMN('[3]Data 2009'!AC52),FALSE)+VLOOKUP(A51,'[3]Data 2009'!$A$3:$BO$79,COLUMN('[3]Data 2009'!BM52),FALSE)+VLOOKUP(A51,'[3]Data 2009'!$A$3:$BO$79,COLUMN('[3]Data 2009'!K52),FALSE)</f>
        <v>68521</v>
      </c>
      <c r="M51" s="6">
        <f>VLOOKUP(A51,'[3]Data 2009'!$A$3:$BO$79,COLUMN('[3]Data 2009'!AG52),FALSE)+VLOOKUP(A51,'[3]Data 2009'!$A$3:$BO$79,COLUMN('[3]Data 2009'!AM52),FALSE)+VLOOKUP(A51,'[3]Data 2009'!$A$3:$BO$79,COLUMN('[3]Data 2009'!AN52),FALSE)+VLOOKUP(A51,'[3]Data 2009'!$A$3:$BO$79,COLUMN('[3]Data 2009'!AT52),FALSE)</f>
        <v>25991</v>
      </c>
      <c r="N51" s="6">
        <f>VLOOKUP(A51,'[3]Data 2009'!$A$3:$BO$79,COLUMN('[3]Data 2009'!O52),FALSE)+VLOOKUP(A51,'[3]Data 2009'!$A$3:$BO$79,COLUMN('[3]Data 2009'!AQ52),FALSE)</f>
        <v>25237</v>
      </c>
      <c r="O51" s="6">
        <f>VLOOKUP(A51,'[3]Data 2009'!$A$3:$BR$79,COLUMN('[3]Data 2009'!BR52),FALSE)</f>
        <v>204589</v>
      </c>
      <c r="P51" s="21">
        <f t="shared" si="0"/>
        <v>3317417</v>
      </c>
      <c r="R51" s="6">
        <f t="shared" si="1"/>
        <v>2188.2757201646091</v>
      </c>
      <c r="S51" s="6">
        <f t="shared" si="2"/>
        <v>5211.1069958847738</v>
      </c>
      <c r="T51" s="6">
        <f t="shared" si="3"/>
        <v>815.03292181069958</v>
      </c>
      <c r="U51" s="6">
        <f t="shared" si="4"/>
        <v>815.03292181069958</v>
      </c>
      <c r="V51" s="6">
        <f t="shared" si="5"/>
        <v>112.8724279835391</v>
      </c>
      <c r="W51" s="6">
        <f t="shared" si="6"/>
        <v>3546.2510288065841</v>
      </c>
      <c r="X51" s="6">
        <f t="shared" si="7"/>
        <v>98.658436213991763</v>
      </c>
      <c r="Y51" s="6">
        <f t="shared" si="8"/>
        <v>0</v>
      </c>
      <c r="Z51" s="6">
        <f t="shared" si="9"/>
        <v>281.97942386831278</v>
      </c>
      <c r="AA51" s="6">
        <f t="shared" si="10"/>
        <v>106.95884773662551</v>
      </c>
      <c r="AB51" s="6">
        <f t="shared" si="11"/>
        <v>103.85596707818929</v>
      </c>
      <c r="AC51" s="6">
        <f t="shared" si="12"/>
        <v>841.93004115226336</v>
      </c>
    </row>
    <row r="52" spans="1:29">
      <c r="A52" s="18" t="s">
        <v>114</v>
      </c>
      <c r="B52" s="18">
        <v>9</v>
      </c>
      <c r="C52" s="22">
        <f>VLOOKUP(A52,[3]Enrollment!$B$3:$C$80,2,FALSE)</f>
        <v>481</v>
      </c>
      <c r="D52" s="6">
        <f>SUM(VLOOKUP(A52,'[3]Data 2009'!$A$3:$BO$79,5,FALSE)+VLOOKUP(A52,'[3]Data 2009'!$A$3:$BO$79,13,FALSE)+VLOOKUP(A52,'[3]Data 2009'!$A$3:$BO$79,COLUMN('[3]Data 2009'!$BC$2:$BC$79),FALSE)+VLOOKUP(A52,'[3]Data 2009'!$A$3:$BO$79,COLUMN('[3]Data 2009'!$BD$3),FALSE)+VLOOKUP(A52,'[3]Data 2009'!$A$3:$BO$79,COLUMN('[3]Data 2009'!$BE$3),FALSE)+VLOOKUP(A52,'[3]Data 2009'!$A$3:$BO$79,COLUMN('[3]Data 2009'!$BF$3),FALSE)+VLOOKUP(A52,'[3]Data 2009'!$A$3:$BO$79,COLUMN('[3]Data 2009'!$BN$3),FALSE))</f>
        <v>661406</v>
      </c>
      <c r="E52" s="6">
        <f>(VLOOKUP(A52,'[3]Data 2009'!$A$3:$BO$79,COLUMN('[3]Data 2009'!$D$1),FALSE)+VLOOKUP(A52,'[3]Data 2009'!$A$3:$BO$79,COLUMN('[3]Data 2009'!$I$3),FALSE)+VLOOKUP(A52,'[3]Data 2009'!$A$3:$BO$79,COLUMN('[3]Data 2009'!$T$3),FALSE)+VLOOKUP(A52,'[3]Data 2009'!$A$3:$BO$79,COLUMN('[3]Data 2009'!$AS$3),FALSE)+VLOOKUP(A52,'[3]Data 2009'!$A$3:$BO$79,COLUMN('[3]Data 2009'!$AY$3),FALSE)+VLOOKUP(A52,'[3]Data 2009'!$A$3:$BO$79,COLUMN('[3]Data 2009'!$BB$3),FALSE)+VLOOKUP(A52,'[3]Data 2009'!$A$3:$BO$79,COLUMN('[3]Data 2009'!$BG$3),FALSE))</f>
        <v>4424337</v>
      </c>
      <c r="F52" s="6">
        <f>VLOOKUP(A52,'[3]Data 2009'!$A$3:$BO$79,COLUMN('[3]Data 2009'!H53),FALSE)+VLOOKUP(A52,'[3]Data 2009'!$A$3:$BO$79,COLUMN('[3]Data 2009'!V53),FALSE)+VLOOKUP(A52,'[3]Data 2009'!$A$3:$BO$79,COLUMN('[3]Data 2009'!W53),FALSE)+VLOOKUP(A52,'[3]Data 2009'!$A$3:$BO$79,COLUMN('[3]Data 2009'!X53),FALSE)+VLOOKUP(A52,'[3]Data 2009'!$A$3:$BO$79,COLUMN('[3]Data 2009'!Y53),FALSE)+VLOOKUP(A52,'[3]Data 2009'!$A$3:$BO$79,COLUMN('[3]Data 2009'!AT53),FALSE)+VLOOKUP(A52,'[3]Data 2009'!$A$3:$BO$79,COLUMN('[3]Data 2009'!AX53),FALSE)+VLOOKUP(A52,'[3]Data 2009'!$A$3:$BO$79,COLUMN('[3]Data 2009'!AZ53),FALSE)+VLOOKUP(A52,'[3]Data 2009'!$A$3:$BO$79,COLUMN('[3]Data 2009'!BA53),FALSE)+VLOOKUP(A52,'[3]Data 2009'!$A$3:$BO$79,COLUMN('[3]Data 2009'!BJ53))</f>
        <v>219122</v>
      </c>
      <c r="G52" s="6">
        <f>VLOOKUP(A52,'[3]Data 2009'!$A$3:$BO$79,COLUMN('[3]Data 2009'!U86),FALSE)+VLOOKUP(A52,'[3]Data 2009'!$A$3:$BO$79,COLUMN('[3]Data 2009'!AH86),FALSE)+VLOOKUP(A52,'[3]Data 2009'!$A$3:$BO$79,COLUMN('[3]Data 2009'!AI86),FALSE)+VLOOKUP(A52,'[3]Data 2009'!$A$3:$BO$79,COLUMN('[3]Data 2009'!AJ86),FALSE)+VLOOKUP(A52,'[3]Data 2009'!$A$3:$BO$79,COLUMN('[3]Data 2009'!AK86),FALSE)+VLOOKUP(A52,'[3]Data 2009'!$A$3:$BO$79,COLUMN('[3]Data 2009'!AL86),FALSE)+VLOOKUP(A52,'[3]Data 2009'!$A$3:$BO$79,COLUMN('[3]Data 2009'!BH86),FALSE)+VLOOKUP(A52,'[3]Data 2009'!$A$3:$BO$79,COLUMN('[3]Data 2009'!BI86),FALSE)+VLOOKUP(A52,'[3]Data 2009'!$A$3:$BO$79,COLUMN('[3]Data 2009'!BL86),FALSE)</f>
        <v>21672</v>
      </c>
      <c r="H52" s="6">
        <f>VLOOKUP(A52,'[3]Data 2009'!$A$3:$BO$79,COLUMN('[3]Data 2009'!N86),FALSE)+VLOOKUP(A52,'[3]Data 2009'!$A$3:$BO$79,COLUMN('[3]Data 2009'!P86),FALSE)+VLOOKUP(A52,'[3]Data 2009'!$A$3:$BO$79,COLUMN('[3]Data 2009'!Q86),FALSE)</f>
        <v>20507</v>
      </c>
      <c r="I52" s="6">
        <f>VLOOKUP(A52,'[3]Data 2009'!$A$3:$BO$79,COLUMN('[3]Data 2009'!J53),FALSE)+VLOOKUP(A52,'[3]Data 2009'!$A$3:$BO$79,COLUMN('[3]Data 2009'!R53),FALSE)+VLOOKUP(A52,'[3]Data 2009'!$A$3:$BO$79,COLUMN('[3]Data 2009'!S53),FALSE)+VLOOKUP(A52,'[3]Data 2009'!$A$3:$BO$79,COLUMN('[3]Data 2009'!Z53),FALSE)+VLOOKUP(A52,'[3]Data 2009'!$A$3:$BO$79,COLUMN('[3]Data 2009'!AA53),FALSE)+VLOOKUP(A52,'[3]Data 2009'!$A$3:$BO$79,COLUMN('[3]Data 2009'!AD53),FALSE)+VLOOKUP(A52,'[3]Data 2009'!$A$3:$BO$79,COLUMN('[3]Data 2009'!AE53),FALSE)+VLOOKUP(A52,'[3]Data 2009'!$A$3:$BO$79,COLUMN('[3]Data 2009'!AF53),FALSE)+VLOOKUP(A52,'[3]Data 2009'!$A$3:$BO$79,COLUMN('[3]Data 2009'!AW53),FALSE)+VLOOKUP(A52,'[3]Data 2009'!$A$3:$BO$79,COLUMN('[3]Data 2009'!BK53),FALSE)</f>
        <v>1627221</v>
      </c>
      <c r="J52" s="6">
        <f>VLOOKUP(A52,'[3]Data 2009'!$A$3:$BO$79,COLUMN('[3]Data 2009'!F53),FALSE)+VLOOKUP(A52,'[3]Data 2009'!$A$3:$BO$79,COLUMN('[3]Data 2009'!AR53),FALSE)+VLOOKUP(A52,'[3]Data 2009'!$A$3:$BO$79,COLUMN('[3]Data 2009'!AU53),FALSE)</f>
        <v>0</v>
      </c>
      <c r="K52" s="6">
        <f>VLOOKUP(A52,'[3]Data 2009'!$A$3:$BO$79,COLUMN('[3]Data 2009'!G53),FALSE)+VLOOKUP(A52,'[3]Data 2009'!$A$3:$BO$79,COLUMN('[3]Data 2009'!AO53),FALSE)+VLOOKUP(A52,'[3]Data 2009'!$A$3:$BO$79,COLUMN('[3]Data 2009'!AV53),FALSE)+VLOOKUP(A52,'[3]Data 2009'!$A$3:$BO$79,COLUMN('[3]Data 2009'!BO53),FALSE)+VLOOKUP(A52,'[3]Data 2009'!$A$3:$BO$79,COLUMN('[3]Data 2009'!AP53),FALSE)</f>
        <v>0</v>
      </c>
      <c r="L52" s="6">
        <f>VLOOKUP(A52,'[3]Data 2009'!$A$3:$BO$79,COLUMN('[3]Data 2009'!L53),FALSE)+VLOOKUP(A52,'[3]Data 2009'!$A$3:$BO$79,COLUMN('[3]Data 2009'!AB53),FALSE)+VLOOKUP(A52,'[3]Data 2009'!$A$3:$BO$79,COLUMN('[3]Data 2009'!AC53),FALSE)+VLOOKUP(A52,'[3]Data 2009'!$A$3:$BO$79,COLUMN('[3]Data 2009'!BM53),FALSE)+VLOOKUP(A52,'[3]Data 2009'!$A$3:$BO$79,COLUMN('[3]Data 2009'!K53),FALSE)</f>
        <v>249451</v>
      </c>
      <c r="M52" s="6">
        <f>VLOOKUP(A52,'[3]Data 2009'!$A$3:$BO$79,COLUMN('[3]Data 2009'!AG53),FALSE)+VLOOKUP(A52,'[3]Data 2009'!$A$3:$BO$79,COLUMN('[3]Data 2009'!AM53),FALSE)+VLOOKUP(A52,'[3]Data 2009'!$A$3:$BO$79,COLUMN('[3]Data 2009'!AN53),FALSE)+VLOOKUP(A52,'[3]Data 2009'!$A$3:$BO$79,COLUMN('[3]Data 2009'!AT53),FALSE)</f>
        <v>382344</v>
      </c>
      <c r="N52" s="6">
        <f>VLOOKUP(A52,'[3]Data 2009'!$A$3:$BO$79,COLUMN('[3]Data 2009'!O53),FALSE)+VLOOKUP(A52,'[3]Data 2009'!$A$3:$BO$79,COLUMN('[3]Data 2009'!AQ53),FALSE)</f>
        <v>12811</v>
      </c>
      <c r="O52" s="6">
        <f>VLOOKUP(A52,'[3]Data 2009'!$A$3:$BR$79,COLUMN('[3]Data 2009'!BR53),FALSE)</f>
        <v>105172</v>
      </c>
      <c r="P52" s="21">
        <f t="shared" si="0"/>
        <v>7724043</v>
      </c>
      <c r="R52" s="6">
        <f t="shared" si="1"/>
        <v>1375.064449064449</v>
      </c>
      <c r="S52" s="6">
        <f t="shared" si="2"/>
        <v>9198.2058212058218</v>
      </c>
      <c r="T52" s="6">
        <f t="shared" si="3"/>
        <v>45.056133056133056</v>
      </c>
      <c r="U52" s="6">
        <f t="shared" si="4"/>
        <v>45.056133056133056</v>
      </c>
      <c r="V52" s="6">
        <f t="shared" si="5"/>
        <v>42.634095634095637</v>
      </c>
      <c r="W52" s="6">
        <f t="shared" si="6"/>
        <v>3382.9958419958421</v>
      </c>
      <c r="X52" s="6">
        <f t="shared" si="7"/>
        <v>0</v>
      </c>
      <c r="Y52" s="6">
        <f t="shared" si="8"/>
        <v>0</v>
      </c>
      <c r="Z52" s="6">
        <f t="shared" si="9"/>
        <v>518.60914760914761</v>
      </c>
      <c r="AA52" s="6">
        <f t="shared" si="10"/>
        <v>794.89397089397085</v>
      </c>
      <c r="AB52" s="6">
        <f t="shared" si="11"/>
        <v>26.634095634095633</v>
      </c>
      <c r="AC52" s="6">
        <f t="shared" si="12"/>
        <v>218.65280665280665</v>
      </c>
    </row>
    <row r="53" spans="1:29">
      <c r="A53" s="18" t="s">
        <v>115</v>
      </c>
      <c r="B53" s="18">
        <v>2</v>
      </c>
      <c r="C53" s="22">
        <f>VLOOKUP(A53,[3]Enrollment!$B$3:$C$80,2,FALSE)</f>
        <v>136</v>
      </c>
      <c r="D53" s="6">
        <f>SUM(VLOOKUP(A53,'[3]Data 2009'!$A$3:$BO$79,5,FALSE)+VLOOKUP(A53,'[3]Data 2009'!$A$3:$BO$79,13,FALSE)+VLOOKUP(A53,'[3]Data 2009'!$A$3:$BO$79,COLUMN('[3]Data 2009'!$BC$2:$BC$79),FALSE)+VLOOKUP(A53,'[3]Data 2009'!$A$3:$BO$79,COLUMN('[3]Data 2009'!$BD$3),FALSE)+VLOOKUP(A53,'[3]Data 2009'!$A$3:$BO$79,COLUMN('[3]Data 2009'!$BE$3),FALSE)+VLOOKUP(A53,'[3]Data 2009'!$A$3:$BO$79,COLUMN('[3]Data 2009'!$BF$3),FALSE)+VLOOKUP(A53,'[3]Data 2009'!$A$3:$BO$79,COLUMN('[3]Data 2009'!$BN$3),FALSE))</f>
        <v>349507</v>
      </c>
      <c r="E53" s="6">
        <f>(VLOOKUP(A53,'[3]Data 2009'!$A$3:$BO$79,COLUMN('[3]Data 2009'!$D$1),FALSE)+VLOOKUP(A53,'[3]Data 2009'!$A$3:$BO$79,COLUMN('[3]Data 2009'!$I$3),FALSE)+VLOOKUP(A53,'[3]Data 2009'!$A$3:$BO$79,COLUMN('[3]Data 2009'!$T$3),FALSE)+VLOOKUP(A53,'[3]Data 2009'!$A$3:$BO$79,COLUMN('[3]Data 2009'!$AS$3),FALSE)+VLOOKUP(A53,'[3]Data 2009'!$A$3:$BO$79,COLUMN('[3]Data 2009'!$AY$3),FALSE)+VLOOKUP(A53,'[3]Data 2009'!$A$3:$BO$79,COLUMN('[3]Data 2009'!$BB$3),FALSE)+VLOOKUP(A53,'[3]Data 2009'!$A$3:$BO$79,COLUMN('[3]Data 2009'!$BG$3),FALSE))</f>
        <v>1336384</v>
      </c>
      <c r="F53" s="6">
        <f>VLOOKUP(A53,'[3]Data 2009'!$A$3:$BO$79,COLUMN('[3]Data 2009'!H54),FALSE)+VLOOKUP(A53,'[3]Data 2009'!$A$3:$BO$79,COLUMN('[3]Data 2009'!V54),FALSE)+VLOOKUP(A53,'[3]Data 2009'!$A$3:$BO$79,COLUMN('[3]Data 2009'!W54),FALSE)+VLOOKUP(A53,'[3]Data 2009'!$A$3:$BO$79,COLUMN('[3]Data 2009'!X54),FALSE)+VLOOKUP(A53,'[3]Data 2009'!$A$3:$BO$79,COLUMN('[3]Data 2009'!Y54),FALSE)+VLOOKUP(A53,'[3]Data 2009'!$A$3:$BO$79,COLUMN('[3]Data 2009'!AT54),FALSE)+VLOOKUP(A53,'[3]Data 2009'!$A$3:$BO$79,COLUMN('[3]Data 2009'!AX54),FALSE)+VLOOKUP(A53,'[3]Data 2009'!$A$3:$BO$79,COLUMN('[3]Data 2009'!AZ54),FALSE)+VLOOKUP(A53,'[3]Data 2009'!$A$3:$BO$79,COLUMN('[3]Data 2009'!BA54),FALSE)+VLOOKUP(A53,'[3]Data 2009'!$A$3:$BO$79,COLUMN('[3]Data 2009'!BJ54))</f>
        <v>64997</v>
      </c>
      <c r="G53" s="6">
        <f>VLOOKUP(A53,'[3]Data 2009'!$A$3:$BO$79,COLUMN('[3]Data 2009'!U87),FALSE)+VLOOKUP(A53,'[3]Data 2009'!$A$3:$BO$79,COLUMN('[3]Data 2009'!AH87),FALSE)+VLOOKUP(A53,'[3]Data 2009'!$A$3:$BO$79,COLUMN('[3]Data 2009'!AI87),FALSE)+VLOOKUP(A53,'[3]Data 2009'!$A$3:$BO$79,COLUMN('[3]Data 2009'!AJ87),FALSE)+VLOOKUP(A53,'[3]Data 2009'!$A$3:$BO$79,COLUMN('[3]Data 2009'!AK87),FALSE)+VLOOKUP(A53,'[3]Data 2009'!$A$3:$BO$79,COLUMN('[3]Data 2009'!AL87),FALSE)+VLOOKUP(A53,'[3]Data 2009'!$A$3:$BO$79,COLUMN('[3]Data 2009'!BH87),FALSE)+VLOOKUP(A53,'[3]Data 2009'!$A$3:$BO$79,COLUMN('[3]Data 2009'!BI87),FALSE)+VLOOKUP(A53,'[3]Data 2009'!$A$3:$BO$79,COLUMN('[3]Data 2009'!BL87),FALSE)</f>
        <v>54205</v>
      </c>
      <c r="H53" s="6">
        <f>VLOOKUP(A53,'[3]Data 2009'!$A$3:$BO$79,COLUMN('[3]Data 2009'!N87),FALSE)+VLOOKUP(A53,'[3]Data 2009'!$A$3:$BO$79,COLUMN('[3]Data 2009'!P87),FALSE)+VLOOKUP(A53,'[3]Data 2009'!$A$3:$BO$79,COLUMN('[3]Data 2009'!Q87),FALSE)</f>
        <v>29282</v>
      </c>
      <c r="I53" s="6">
        <f>VLOOKUP(A53,'[3]Data 2009'!$A$3:$BO$79,COLUMN('[3]Data 2009'!J54),FALSE)+VLOOKUP(A53,'[3]Data 2009'!$A$3:$BO$79,COLUMN('[3]Data 2009'!R54),FALSE)+VLOOKUP(A53,'[3]Data 2009'!$A$3:$BO$79,COLUMN('[3]Data 2009'!S54),FALSE)+VLOOKUP(A53,'[3]Data 2009'!$A$3:$BO$79,COLUMN('[3]Data 2009'!Z54),FALSE)+VLOOKUP(A53,'[3]Data 2009'!$A$3:$BO$79,COLUMN('[3]Data 2009'!AA54),FALSE)+VLOOKUP(A53,'[3]Data 2009'!$A$3:$BO$79,COLUMN('[3]Data 2009'!AD54),FALSE)+VLOOKUP(A53,'[3]Data 2009'!$A$3:$BO$79,COLUMN('[3]Data 2009'!AE54),FALSE)+VLOOKUP(A53,'[3]Data 2009'!$A$3:$BO$79,COLUMN('[3]Data 2009'!AF54),FALSE)+VLOOKUP(A53,'[3]Data 2009'!$A$3:$BO$79,COLUMN('[3]Data 2009'!AW54),FALSE)+VLOOKUP(A53,'[3]Data 2009'!$A$3:$BO$79,COLUMN('[3]Data 2009'!BK54),FALSE)</f>
        <v>43822</v>
      </c>
      <c r="J53" s="6">
        <f>VLOOKUP(A53,'[3]Data 2009'!$A$3:$BO$79,COLUMN('[3]Data 2009'!F54),FALSE)+VLOOKUP(A53,'[3]Data 2009'!$A$3:$BO$79,COLUMN('[3]Data 2009'!AR54),FALSE)+VLOOKUP(A53,'[3]Data 2009'!$A$3:$BO$79,COLUMN('[3]Data 2009'!AU54),FALSE)</f>
        <v>0</v>
      </c>
      <c r="K53" s="6">
        <f>VLOOKUP(A53,'[3]Data 2009'!$A$3:$BO$79,COLUMN('[3]Data 2009'!G54),FALSE)+VLOOKUP(A53,'[3]Data 2009'!$A$3:$BO$79,COLUMN('[3]Data 2009'!AO54),FALSE)+VLOOKUP(A53,'[3]Data 2009'!$A$3:$BO$79,COLUMN('[3]Data 2009'!AV54),FALSE)+VLOOKUP(A53,'[3]Data 2009'!$A$3:$BO$79,COLUMN('[3]Data 2009'!BO54),FALSE)+VLOOKUP(A53,'[3]Data 2009'!$A$3:$BO$79,COLUMN('[3]Data 2009'!AP54),FALSE)</f>
        <v>0</v>
      </c>
      <c r="L53" s="6">
        <f>VLOOKUP(A53,'[3]Data 2009'!$A$3:$BO$79,COLUMN('[3]Data 2009'!L54),FALSE)+VLOOKUP(A53,'[3]Data 2009'!$A$3:$BO$79,COLUMN('[3]Data 2009'!AB54),FALSE)+VLOOKUP(A53,'[3]Data 2009'!$A$3:$BO$79,COLUMN('[3]Data 2009'!AC54),FALSE)+VLOOKUP(A53,'[3]Data 2009'!$A$3:$BO$79,COLUMN('[3]Data 2009'!BM54),FALSE)+VLOOKUP(A53,'[3]Data 2009'!$A$3:$BO$79,COLUMN('[3]Data 2009'!K54),FALSE)</f>
        <v>14945</v>
      </c>
      <c r="M53" s="6">
        <f>VLOOKUP(A53,'[3]Data 2009'!$A$3:$BO$79,COLUMN('[3]Data 2009'!AG54),FALSE)+VLOOKUP(A53,'[3]Data 2009'!$A$3:$BO$79,COLUMN('[3]Data 2009'!AM54),FALSE)+VLOOKUP(A53,'[3]Data 2009'!$A$3:$BO$79,COLUMN('[3]Data 2009'!AN54),FALSE)+VLOOKUP(A53,'[3]Data 2009'!$A$3:$BO$79,COLUMN('[3]Data 2009'!AT54),FALSE)</f>
        <v>0</v>
      </c>
      <c r="N53" s="6">
        <f>VLOOKUP(A53,'[3]Data 2009'!$A$3:$BO$79,COLUMN('[3]Data 2009'!O54),FALSE)+VLOOKUP(A53,'[3]Data 2009'!$A$3:$BO$79,COLUMN('[3]Data 2009'!AQ54),FALSE)</f>
        <v>16778</v>
      </c>
      <c r="O53" s="6">
        <f>VLOOKUP(A53,'[3]Data 2009'!$A$3:$BR$79,COLUMN('[3]Data 2009'!BR54),FALSE)</f>
        <v>57172</v>
      </c>
      <c r="P53" s="21">
        <f t="shared" si="0"/>
        <v>1967092</v>
      </c>
      <c r="R53" s="6">
        <f t="shared" si="1"/>
        <v>2569.9044117647059</v>
      </c>
      <c r="S53" s="6">
        <f t="shared" si="2"/>
        <v>9826.3529411764703</v>
      </c>
      <c r="T53" s="6">
        <f t="shared" si="3"/>
        <v>398.56617647058823</v>
      </c>
      <c r="U53" s="6">
        <f t="shared" si="4"/>
        <v>398.56617647058823</v>
      </c>
      <c r="V53" s="6">
        <f t="shared" si="5"/>
        <v>215.30882352941177</v>
      </c>
      <c r="W53" s="6">
        <f t="shared" si="6"/>
        <v>322.22058823529414</v>
      </c>
      <c r="X53" s="6">
        <f t="shared" si="7"/>
        <v>0</v>
      </c>
      <c r="Y53" s="6">
        <f t="shared" si="8"/>
        <v>0</v>
      </c>
      <c r="Z53" s="6">
        <f t="shared" si="9"/>
        <v>109.88970588235294</v>
      </c>
      <c r="AA53" s="6">
        <f t="shared" si="10"/>
        <v>0</v>
      </c>
      <c r="AB53" s="6">
        <f t="shared" si="11"/>
        <v>123.36764705882354</v>
      </c>
      <c r="AC53" s="6">
        <f t="shared" si="12"/>
        <v>420.38235294117646</v>
      </c>
    </row>
    <row r="54" spans="1:29">
      <c r="A54" s="26" t="s">
        <v>116</v>
      </c>
      <c r="B54" s="18">
        <v>4</v>
      </c>
      <c r="C54" s="22">
        <f>VLOOKUP(A54,[3]Enrollment!$B$3:$C$80,2,FALSE)</f>
        <v>274</v>
      </c>
      <c r="D54" s="6">
        <f>SUM(VLOOKUP(A54,'[3]Data 2009'!$A$3:$BO$79,5,FALSE)+VLOOKUP(A54,'[3]Data 2009'!$A$3:$BO$79,13,FALSE)+VLOOKUP(A54,'[3]Data 2009'!$A$3:$BO$79,COLUMN('[3]Data 2009'!$BC$2:$BC$79),FALSE)+VLOOKUP(A54,'[3]Data 2009'!$A$3:$BO$79,COLUMN('[3]Data 2009'!$BD$3),FALSE)+VLOOKUP(A54,'[3]Data 2009'!$A$3:$BO$79,COLUMN('[3]Data 2009'!$BE$3),FALSE)+VLOOKUP(A54,'[3]Data 2009'!$A$3:$BO$79,COLUMN('[3]Data 2009'!$BF$3),FALSE)+VLOOKUP(A54,'[3]Data 2009'!$A$3:$BO$79,COLUMN('[3]Data 2009'!$BN$3),FALSE))</f>
        <v>225148</v>
      </c>
      <c r="E54" s="6">
        <f>(VLOOKUP(A54,'[3]Data 2009'!$A$3:$BO$79,COLUMN('[3]Data 2009'!$D$1),FALSE)+VLOOKUP(A54,'[3]Data 2009'!$A$3:$BO$79,COLUMN('[3]Data 2009'!$I$3),FALSE)+VLOOKUP(A54,'[3]Data 2009'!$A$3:$BO$79,COLUMN('[3]Data 2009'!$T$3),FALSE)+VLOOKUP(A54,'[3]Data 2009'!$A$3:$BO$79,COLUMN('[3]Data 2009'!$AS$3),FALSE)+VLOOKUP(A54,'[3]Data 2009'!$A$3:$BO$79,COLUMN('[3]Data 2009'!$AY$3),FALSE)+VLOOKUP(A54,'[3]Data 2009'!$A$3:$BO$79,COLUMN('[3]Data 2009'!$BB$3),FALSE)+VLOOKUP(A54,'[3]Data 2009'!$A$3:$BO$79,COLUMN('[3]Data 2009'!$BG$3),FALSE))</f>
        <v>2578934</v>
      </c>
      <c r="F54" s="6">
        <f>VLOOKUP(A54,'[3]Data 2009'!$A$3:$BO$79,COLUMN('[3]Data 2009'!H56),FALSE)+VLOOKUP(A54,'[3]Data 2009'!$A$3:$BO$79,COLUMN('[3]Data 2009'!V56),FALSE)+VLOOKUP(A54,'[3]Data 2009'!$A$3:$BO$79,COLUMN('[3]Data 2009'!W56),FALSE)+VLOOKUP(A54,'[3]Data 2009'!$A$3:$BO$79,COLUMN('[3]Data 2009'!X56),FALSE)+VLOOKUP(A54,'[3]Data 2009'!$A$3:$BO$79,COLUMN('[3]Data 2009'!Y56),FALSE)+VLOOKUP(A54,'[3]Data 2009'!$A$3:$BO$79,COLUMN('[3]Data 2009'!AT56),FALSE)+VLOOKUP(A54,'[3]Data 2009'!$A$3:$BO$79,COLUMN('[3]Data 2009'!AX56),FALSE)+VLOOKUP(A54,'[3]Data 2009'!$A$3:$BO$79,COLUMN('[3]Data 2009'!AZ56),FALSE)+VLOOKUP(A54,'[3]Data 2009'!$A$3:$BO$79,COLUMN('[3]Data 2009'!BA56),FALSE)+VLOOKUP(A54,'[3]Data 2009'!$A$3:$BO$79,COLUMN('[3]Data 2009'!BJ56))</f>
        <v>225724</v>
      </c>
      <c r="G54" s="6">
        <f>VLOOKUP(A54,'[3]Data 2009'!$A$3:$BO$79,COLUMN('[3]Data 2009'!U89),FALSE)+VLOOKUP(A54,'[3]Data 2009'!$A$3:$BO$79,COLUMN('[3]Data 2009'!AH89),FALSE)+VLOOKUP(A54,'[3]Data 2009'!$A$3:$BO$79,COLUMN('[3]Data 2009'!AI89),FALSE)+VLOOKUP(A54,'[3]Data 2009'!$A$3:$BO$79,COLUMN('[3]Data 2009'!AJ89),FALSE)+VLOOKUP(A54,'[3]Data 2009'!$A$3:$BO$79,COLUMN('[3]Data 2009'!AK89),FALSE)+VLOOKUP(A54,'[3]Data 2009'!$A$3:$BO$79,COLUMN('[3]Data 2009'!AL89),FALSE)+VLOOKUP(A54,'[3]Data 2009'!$A$3:$BO$79,COLUMN('[3]Data 2009'!BH89),FALSE)+VLOOKUP(A54,'[3]Data 2009'!$A$3:$BO$79,COLUMN('[3]Data 2009'!BI89),FALSE)+VLOOKUP(A54,'[3]Data 2009'!$A$3:$BO$79,COLUMN('[3]Data 2009'!BL89),FALSE)</f>
        <v>111682</v>
      </c>
      <c r="H54" s="6">
        <f>VLOOKUP(A54,'[3]Data 2009'!$A$3:$BO$79,COLUMN('[3]Data 2009'!N89),FALSE)+VLOOKUP(A54,'[3]Data 2009'!$A$3:$BO$79,COLUMN('[3]Data 2009'!P89),FALSE)+VLOOKUP(A54,'[3]Data 2009'!$A$3:$BO$79,COLUMN('[3]Data 2009'!Q89),FALSE)</f>
        <v>37432</v>
      </c>
      <c r="I54" s="6">
        <f>VLOOKUP(A54,'[3]Data 2009'!$A$3:$BO$79,COLUMN('[3]Data 2009'!J56),FALSE)+VLOOKUP(A54,'[3]Data 2009'!$A$3:$BO$79,COLUMN('[3]Data 2009'!R56),FALSE)+VLOOKUP(A54,'[3]Data 2009'!$A$3:$BO$79,COLUMN('[3]Data 2009'!S56),FALSE)+VLOOKUP(A54,'[3]Data 2009'!$A$3:$BO$79,COLUMN('[3]Data 2009'!Z56),FALSE)+VLOOKUP(A54,'[3]Data 2009'!$A$3:$BO$79,COLUMN('[3]Data 2009'!AA56),FALSE)+VLOOKUP(A54,'[3]Data 2009'!$A$3:$BO$79,COLUMN('[3]Data 2009'!AD56),FALSE)+VLOOKUP(A54,'[3]Data 2009'!$A$3:$BO$79,COLUMN('[3]Data 2009'!AE56),FALSE)+VLOOKUP(A54,'[3]Data 2009'!$A$3:$BO$79,COLUMN('[3]Data 2009'!AF56),FALSE)+VLOOKUP(A54,'[3]Data 2009'!$A$3:$BO$79,COLUMN('[3]Data 2009'!AW56),FALSE)+VLOOKUP(A54,'[3]Data 2009'!$A$3:$BO$79,COLUMN('[3]Data 2009'!BK56),FALSE)</f>
        <v>64279</v>
      </c>
      <c r="J54" s="6">
        <f>VLOOKUP(A54,'[3]Data 2009'!$A$3:$BO$79,COLUMN('[3]Data 2009'!F56),FALSE)+VLOOKUP(A54,'[3]Data 2009'!$A$3:$BO$79,COLUMN('[3]Data 2009'!AR56),FALSE)+VLOOKUP(A54,'[3]Data 2009'!$A$3:$BO$79,COLUMN('[3]Data 2009'!AU56),FALSE)</f>
        <v>20269</v>
      </c>
      <c r="K54" s="6">
        <f>VLOOKUP(A54,'[3]Data 2009'!$A$3:$BO$79,COLUMN('[3]Data 2009'!G56),FALSE)+VLOOKUP(A54,'[3]Data 2009'!$A$3:$BO$79,COLUMN('[3]Data 2009'!AO56),FALSE)+VLOOKUP(A54,'[3]Data 2009'!$A$3:$BO$79,COLUMN('[3]Data 2009'!AV56),FALSE)+VLOOKUP(A54,'[3]Data 2009'!$A$3:$BO$79,COLUMN('[3]Data 2009'!BO56),FALSE)+VLOOKUP(A54,'[3]Data 2009'!$A$3:$BO$79,COLUMN('[3]Data 2009'!AP56),FALSE)</f>
        <v>0</v>
      </c>
      <c r="L54" s="6">
        <f>VLOOKUP(A54,'[3]Data 2009'!$A$3:$BO$79,COLUMN('[3]Data 2009'!L56),FALSE)+VLOOKUP(A54,'[3]Data 2009'!$A$3:$BO$79,COLUMN('[3]Data 2009'!AB56),FALSE)+VLOOKUP(A54,'[3]Data 2009'!$A$3:$BO$79,COLUMN('[3]Data 2009'!AC56),FALSE)+VLOOKUP(A54,'[3]Data 2009'!$A$3:$BO$79,COLUMN('[3]Data 2009'!BM56),FALSE)+VLOOKUP(A54,'[3]Data 2009'!$A$3:$BO$79,COLUMN('[3]Data 2009'!K56),FALSE)</f>
        <v>34138</v>
      </c>
      <c r="M54" s="6">
        <f>VLOOKUP(A54,'[3]Data 2009'!$A$3:$BO$79,COLUMN('[3]Data 2009'!AG56),FALSE)+VLOOKUP(A54,'[3]Data 2009'!$A$3:$BO$79,COLUMN('[3]Data 2009'!AM56),FALSE)+VLOOKUP(A54,'[3]Data 2009'!$A$3:$BO$79,COLUMN('[3]Data 2009'!AN56),FALSE)+VLOOKUP(A54,'[3]Data 2009'!$A$3:$BO$79,COLUMN('[3]Data 2009'!AT56),FALSE)</f>
        <v>77552</v>
      </c>
      <c r="N54" s="6">
        <f>VLOOKUP(A54,'[3]Data 2009'!$A$3:$BO$79,COLUMN('[3]Data 2009'!O56),FALSE)+VLOOKUP(A54,'[3]Data 2009'!$A$3:$BO$79,COLUMN('[3]Data 2009'!AQ56),FALSE)</f>
        <v>0</v>
      </c>
      <c r="O54" s="6">
        <f>VLOOKUP(A54,'[3]Data 2009'!$A$3:$BR$79,COLUMN('[3]Data 2009'!BR55),FALSE)</f>
        <v>51597</v>
      </c>
      <c r="P54" s="21">
        <f t="shared" si="0"/>
        <v>3426755</v>
      </c>
      <c r="R54" s="6">
        <f t="shared" si="1"/>
        <v>821.70802919708024</v>
      </c>
      <c r="S54" s="6">
        <f t="shared" si="2"/>
        <v>9412.1678832116795</v>
      </c>
      <c r="T54" s="6">
        <f t="shared" si="3"/>
        <v>407.5985401459854</v>
      </c>
      <c r="U54" s="6">
        <f t="shared" si="4"/>
        <v>407.5985401459854</v>
      </c>
      <c r="V54" s="6">
        <f t="shared" si="5"/>
        <v>136.61313868613138</v>
      </c>
      <c r="W54" s="6">
        <f t="shared" si="6"/>
        <v>234.59489051094891</v>
      </c>
      <c r="X54" s="6">
        <f t="shared" si="7"/>
        <v>73.974452554744531</v>
      </c>
      <c r="Y54" s="6">
        <f t="shared" si="8"/>
        <v>0</v>
      </c>
      <c r="Z54" s="6">
        <f t="shared" si="9"/>
        <v>124.5912408759124</v>
      </c>
      <c r="AA54" s="6">
        <f t="shared" si="10"/>
        <v>283.03649635036498</v>
      </c>
      <c r="AB54" s="6">
        <f t="shared" si="11"/>
        <v>0</v>
      </c>
      <c r="AC54" s="6">
        <f t="shared" si="12"/>
        <v>188.3102189781022</v>
      </c>
    </row>
    <row r="55" spans="1:29">
      <c r="A55" s="18" t="s">
        <v>117</v>
      </c>
      <c r="B55" s="18">
        <v>4</v>
      </c>
      <c r="C55" s="22">
        <f>VLOOKUP(A55,[3]Enrollment!$B$3:$C$80,2,FALSE)</f>
        <v>274</v>
      </c>
      <c r="D55" s="6">
        <f>SUM(VLOOKUP(A55,'[3]Data 2009'!$A$3:$BO$79,5,FALSE)+VLOOKUP(A55,'[3]Data 2009'!$A$3:$BO$79,13,FALSE)+VLOOKUP(A55,'[3]Data 2009'!$A$3:$BO$79,COLUMN('[3]Data 2009'!$BC$2:$BC$79),FALSE)+VLOOKUP(A55,'[3]Data 2009'!$A$3:$BO$79,COLUMN('[3]Data 2009'!$BD$3),FALSE)+VLOOKUP(A55,'[3]Data 2009'!$A$3:$BO$79,COLUMN('[3]Data 2009'!$BE$3),FALSE)+VLOOKUP(A55,'[3]Data 2009'!$A$3:$BO$79,COLUMN('[3]Data 2009'!$BF$3),FALSE)+VLOOKUP(A55,'[3]Data 2009'!$A$3:$BO$79,COLUMN('[3]Data 2009'!$BN$3),FALSE))</f>
        <v>218154</v>
      </c>
      <c r="E55" s="6">
        <f>(VLOOKUP(A55,'[3]Data 2009'!$A$3:$BO$79,COLUMN('[3]Data 2009'!$D$1),FALSE)+VLOOKUP(A55,'[3]Data 2009'!$A$3:$BO$79,COLUMN('[3]Data 2009'!$I$3),FALSE)+VLOOKUP(A55,'[3]Data 2009'!$A$3:$BO$79,COLUMN('[3]Data 2009'!$T$3),FALSE)+VLOOKUP(A55,'[3]Data 2009'!$A$3:$BO$79,COLUMN('[3]Data 2009'!$AS$3),FALSE)+VLOOKUP(A55,'[3]Data 2009'!$A$3:$BO$79,COLUMN('[3]Data 2009'!$AY$3),FALSE)+VLOOKUP(A55,'[3]Data 2009'!$A$3:$BO$79,COLUMN('[3]Data 2009'!$BB$3),FALSE)+VLOOKUP(A55,'[3]Data 2009'!$A$3:$BO$79,COLUMN('[3]Data 2009'!$BG$3),FALSE))</f>
        <v>2923920</v>
      </c>
      <c r="F55" s="6">
        <f>VLOOKUP(A55,'[3]Data 2009'!$A$3:$BO$79,COLUMN('[3]Data 2009'!H57),FALSE)+VLOOKUP(A55,'[3]Data 2009'!$A$3:$BO$79,COLUMN('[3]Data 2009'!V57),FALSE)+VLOOKUP(A55,'[3]Data 2009'!$A$3:$BO$79,COLUMN('[3]Data 2009'!W57),FALSE)+VLOOKUP(A55,'[3]Data 2009'!$A$3:$BO$79,COLUMN('[3]Data 2009'!X57),FALSE)+VLOOKUP(A55,'[3]Data 2009'!$A$3:$BO$79,COLUMN('[3]Data 2009'!Y57),FALSE)+VLOOKUP(A55,'[3]Data 2009'!$A$3:$BO$79,COLUMN('[3]Data 2009'!AT57),FALSE)+VLOOKUP(A55,'[3]Data 2009'!$A$3:$BO$79,COLUMN('[3]Data 2009'!AX57),FALSE)+VLOOKUP(A55,'[3]Data 2009'!$A$3:$BO$79,COLUMN('[3]Data 2009'!AZ57),FALSE)+VLOOKUP(A55,'[3]Data 2009'!$A$3:$BO$79,COLUMN('[3]Data 2009'!BA57),FALSE)+VLOOKUP(A55,'[3]Data 2009'!$A$3:$BO$79,COLUMN('[3]Data 2009'!BJ57))</f>
        <v>180597</v>
      </c>
      <c r="G55" s="6">
        <f>VLOOKUP(A55,'[3]Data 2009'!$A$3:$BO$79,COLUMN('[3]Data 2009'!U90),FALSE)+VLOOKUP(A55,'[3]Data 2009'!$A$3:$BO$79,COLUMN('[3]Data 2009'!AH90),FALSE)+VLOOKUP(A55,'[3]Data 2009'!$A$3:$BO$79,COLUMN('[3]Data 2009'!AI90),FALSE)+VLOOKUP(A55,'[3]Data 2009'!$A$3:$BO$79,COLUMN('[3]Data 2009'!AJ90),FALSE)+VLOOKUP(A55,'[3]Data 2009'!$A$3:$BO$79,COLUMN('[3]Data 2009'!AK90),FALSE)+VLOOKUP(A55,'[3]Data 2009'!$A$3:$BO$79,COLUMN('[3]Data 2009'!AL90),FALSE)+VLOOKUP(A55,'[3]Data 2009'!$A$3:$BO$79,COLUMN('[3]Data 2009'!BH90),FALSE)+VLOOKUP(A55,'[3]Data 2009'!$A$3:$BO$79,COLUMN('[3]Data 2009'!BI90),FALSE)+VLOOKUP(A55,'[3]Data 2009'!$A$3:$BO$79,COLUMN('[3]Data 2009'!BL90),FALSE)</f>
        <v>98905</v>
      </c>
      <c r="H55" s="6">
        <f>VLOOKUP(A55,'[3]Data 2009'!$A$3:$BO$79,COLUMN('[3]Data 2009'!N90),FALSE)+VLOOKUP(A55,'[3]Data 2009'!$A$3:$BO$79,COLUMN('[3]Data 2009'!P90),FALSE)+VLOOKUP(A55,'[3]Data 2009'!$A$3:$BO$79,COLUMN('[3]Data 2009'!Q90),FALSE)</f>
        <v>48905</v>
      </c>
      <c r="I55" s="6">
        <f>VLOOKUP(A55,'[3]Data 2009'!$A$3:$BO$79,COLUMN('[3]Data 2009'!J57),FALSE)+VLOOKUP(A55,'[3]Data 2009'!$A$3:$BO$79,COLUMN('[3]Data 2009'!R57),FALSE)+VLOOKUP(A55,'[3]Data 2009'!$A$3:$BO$79,COLUMN('[3]Data 2009'!S57),FALSE)+VLOOKUP(A55,'[3]Data 2009'!$A$3:$BO$79,COLUMN('[3]Data 2009'!Z57),FALSE)+VLOOKUP(A55,'[3]Data 2009'!$A$3:$BO$79,COLUMN('[3]Data 2009'!AA57),FALSE)+VLOOKUP(A55,'[3]Data 2009'!$A$3:$BO$79,COLUMN('[3]Data 2009'!AD57),FALSE)+VLOOKUP(A55,'[3]Data 2009'!$A$3:$BO$79,COLUMN('[3]Data 2009'!AE57),FALSE)+VLOOKUP(A55,'[3]Data 2009'!$A$3:$BO$79,COLUMN('[3]Data 2009'!AF57),FALSE)+VLOOKUP(A55,'[3]Data 2009'!$A$3:$BO$79,COLUMN('[3]Data 2009'!AW57),FALSE)+VLOOKUP(A55,'[3]Data 2009'!$A$3:$BO$79,COLUMN('[3]Data 2009'!BK57),FALSE)</f>
        <v>119064</v>
      </c>
      <c r="J55" s="6">
        <f>VLOOKUP(A55,'[3]Data 2009'!$A$3:$BO$79,COLUMN('[3]Data 2009'!F57),FALSE)+VLOOKUP(A55,'[3]Data 2009'!$A$3:$BO$79,COLUMN('[3]Data 2009'!AR57),FALSE)+VLOOKUP(A55,'[3]Data 2009'!$A$3:$BO$79,COLUMN('[3]Data 2009'!AU57),FALSE)</f>
        <v>17479</v>
      </c>
      <c r="K55" s="6">
        <f>VLOOKUP(A55,'[3]Data 2009'!$A$3:$BO$79,COLUMN('[3]Data 2009'!G57),FALSE)+VLOOKUP(A55,'[3]Data 2009'!$A$3:$BO$79,COLUMN('[3]Data 2009'!AO57),FALSE)+VLOOKUP(A55,'[3]Data 2009'!$A$3:$BO$79,COLUMN('[3]Data 2009'!AV57),FALSE)+VLOOKUP(A55,'[3]Data 2009'!$A$3:$BO$79,COLUMN('[3]Data 2009'!BO57),FALSE)+VLOOKUP(A55,'[3]Data 2009'!$A$3:$BO$79,COLUMN('[3]Data 2009'!AP57),FALSE)</f>
        <v>30000</v>
      </c>
      <c r="L55" s="6">
        <f>VLOOKUP(A55,'[3]Data 2009'!$A$3:$BO$79,COLUMN('[3]Data 2009'!L57),FALSE)+VLOOKUP(A55,'[3]Data 2009'!$A$3:$BO$79,COLUMN('[3]Data 2009'!AB57),FALSE)+VLOOKUP(A55,'[3]Data 2009'!$A$3:$BO$79,COLUMN('[3]Data 2009'!AC57),FALSE)+VLOOKUP(A55,'[3]Data 2009'!$A$3:$BO$79,COLUMN('[3]Data 2009'!BM57),FALSE)+VLOOKUP(A55,'[3]Data 2009'!$A$3:$BO$79,COLUMN('[3]Data 2009'!K57),FALSE)</f>
        <v>35850</v>
      </c>
      <c r="M55" s="6">
        <f>VLOOKUP(A55,'[3]Data 2009'!$A$3:$BO$79,COLUMN('[3]Data 2009'!AG57),FALSE)+VLOOKUP(A55,'[3]Data 2009'!$A$3:$BO$79,COLUMN('[3]Data 2009'!AM57),FALSE)+VLOOKUP(A55,'[3]Data 2009'!$A$3:$BO$79,COLUMN('[3]Data 2009'!AN57),FALSE)+VLOOKUP(A55,'[3]Data 2009'!$A$3:$BO$79,COLUMN('[3]Data 2009'!AT57),FALSE)</f>
        <v>83482</v>
      </c>
      <c r="N55" s="6">
        <f>VLOOKUP(A55,'[3]Data 2009'!$A$3:$BO$79,COLUMN('[3]Data 2009'!O57),FALSE)+VLOOKUP(A55,'[3]Data 2009'!$A$3:$BO$79,COLUMN('[3]Data 2009'!AQ57),FALSE)</f>
        <v>0</v>
      </c>
      <c r="O55" s="6">
        <f>VLOOKUP(A55,'[3]Data 2009'!$A$3:$BR$79,COLUMN('[3]Data 2009'!BR56),FALSE)</f>
        <v>88136</v>
      </c>
      <c r="P55" s="21">
        <f t="shared" si="0"/>
        <v>3844492</v>
      </c>
      <c r="R55" s="6">
        <f t="shared" si="1"/>
        <v>796.18248175182487</v>
      </c>
      <c r="S55" s="6">
        <f t="shared" si="2"/>
        <v>10671.240875912408</v>
      </c>
      <c r="T55" s="6">
        <f t="shared" si="3"/>
        <v>360.96715328467155</v>
      </c>
      <c r="U55" s="6">
        <f t="shared" si="4"/>
        <v>360.96715328467155</v>
      </c>
      <c r="V55" s="6">
        <f t="shared" si="5"/>
        <v>178.48540145985402</v>
      </c>
      <c r="W55" s="6">
        <f t="shared" si="6"/>
        <v>434.54014598540147</v>
      </c>
      <c r="X55" s="6">
        <f t="shared" si="7"/>
        <v>63.791970802919707</v>
      </c>
      <c r="Y55" s="6">
        <f t="shared" si="8"/>
        <v>109.48905109489051</v>
      </c>
      <c r="Z55" s="6">
        <f t="shared" si="9"/>
        <v>130.83941605839416</v>
      </c>
      <c r="AA55" s="6">
        <f t="shared" si="10"/>
        <v>304.67883211678833</v>
      </c>
      <c r="AB55" s="6">
        <f t="shared" si="11"/>
        <v>0</v>
      </c>
      <c r="AC55" s="6">
        <f t="shared" si="12"/>
        <v>321.66423357664235</v>
      </c>
    </row>
    <row r="56" spans="1:29">
      <c r="A56" s="18" t="s">
        <v>118</v>
      </c>
      <c r="B56" s="18">
        <v>6</v>
      </c>
      <c r="C56" s="22">
        <f>VLOOKUP(A56,[3]Enrollment!$B$3:$C$80,2,FALSE)</f>
        <v>263</v>
      </c>
      <c r="D56" s="6">
        <f>SUM(VLOOKUP(A56,'[3]Data 2009'!$A$3:$BO$79,5,FALSE)+VLOOKUP(A56,'[3]Data 2009'!$A$3:$BO$79,13,FALSE)+VLOOKUP(A56,'[3]Data 2009'!$A$3:$BO$79,COLUMN('[3]Data 2009'!$BC$2:$BC$79),FALSE)+VLOOKUP(A56,'[3]Data 2009'!$A$3:$BO$79,COLUMN('[3]Data 2009'!$BD$3),FALSE)+VLOOKUP(A56,'[3]Data 2009'!$A$3:$BO$79,COLUMN('[3]Data 2009'!$BE$3),FALSE)+VLOOKUP(A56,'[3]Data 2009'!$A$3:$BO$79,COLUMN('[3]Data 2009'!$BF$3),FALSE)+VLOOKUP(A56,'[3]Data 2009'!$A$3:$BO$79,COLUMN('[3]Data 2009'!$BN$3),FALSE))</f>
        <v>213171</v>
      </c>
      <c r="E56" s="6">
        <f>(VLOOKUP(A56,'[3]Data 2009'!$A$3:$BO$79,COLUMN('[3]Data 2009'!$D$1),FALSE)+VLOOKUP(A56,'[3]Data 2009'!$A$3:$BO$79,COLUMN('[3]Data 2009'!$I$3),FALSE)+VLOOKUP(A56,'[3]Data 2009'!$A$3:$BO$79,COLUMN('[3]Data 2009'!$T$3),FALSE)+VLOOKUP(A56,'[3]Data 2009'!$A$3:$BO$79,COLUMN('[3]Data 2009'!$AS$3),FALSE)+VLOOKUP(A56,'[3]Data 2009'!$A$3:$BO$79,COLUMN('[3]Data 2009'!$AY$3),FALSE)+VLOOKUP(A56,'[3]Data 2009'!$A$3:$BO$79,COLUMN('[3]Data 2009'!$BB$3),FALSE)+VLOOKUP(A56,'[3]Data 2009'!$A$3:$BO$79,COLUMN('[3]Data 2009'!$BG$3),FALSE))</f>
        <v>2775151</v>
      </c>
      <c r="F56" s="6">
        <f>VLOOKUP(A56,'[3]Data 2009'!$A$3:$BO$79,COLUMN('[3]Data 2009'!H58),FALSE)+VLOOKUP(A56,'[3]Data 2009'!$A$3:$BO$79,COLUMN('[3]Data 2009'!V58),FALSE)+VLOOKUP(A56,'[3]Data 2009'!$A$3:$BO$79,COLUMN('[3]Data 2009'!W58),FALSE)+VLOOKUP(A56,'[3]Data 2009'!$A$3:$BO$79,COLUMN('[3]Data 2009'!X58),FALSE)+VLOOKUP(A56,'[3]Data 2009'!$A$3:$BO$79,COLUMN('[3]Data 2009'!Y58),FALSE)+VLOOKUP(A56,'[3]Data 2009'!$A$3:$BO$79,COLUMN('[3]Data 2009'!AT58),FALSE)+VLOOKUP(A56,'[3]Data 2009'!$A$3:$BO$79,COLUMN('[3]Data 2009'!AX58),FALSE)+VLOOKUP(A56,'[3]Data 2009'!$A$3:$BO$79,COLUMN('[3]Data 2009'!AZ58),FALSE)+VLOOKUP(A56,'[3]Data 2009'!$A$3:$BO$79,COLUMN('[3]Data 2009'!BA58),FALSE)+VLOOKUP(A56,'[3]Data 2009'!$A$3:$BO$79,COLUMN('[3]Data 2009'!BJ58))</f>
        <v>171044</v>
      </c>
      <c r="G56" s="6">
        <f>VLOOKUP(A56,'[3]Data 2009'!$A$3:$BO$79,COLUMN('[3]Data 2009'!U91),FALSE)+VLOOKUP(A56,'[3]Data 2009'!$A$3:$BO$79,COLUMN('[3]Data 2009'!AH91),FALSE)+VLOOKUP(A56,'[3]Data 2009'!$A$3:$BO$79,COLUMN('[3]Data 2009'!AI91),FALSE)+VLOOKUP(A56,'[3]Data 2009'!$A$3:$BO$79,COLUMN('[3]Data 2009'!AJ91),FALSE)+VLOOKUP(A56,'[3]Data 2009'!$A$3:$BO$79,COLUMN('[3]Data 2009'!AK91),FALSE)+VLOOKUP(A56,'[3]Data 2009'!$A$3:$BO$79,COLUMN('[3]Data 2009'!AL91),FALSE)+VLOOKUP(A56,'[3]Data 2009'!$A$3:$BO$79,COLUMN('[3]Data 2009'!BH91),FALSE)+VLOOKUP(A56,'[3]Data 2009'!$A$3:$BO$79,COLUMN('[3]Data 2009'!BI91),FALSE)+VLOOKUP(A56,'[3]Data 2009'!$A$3:$BO$79,COLUMN('[3]Data 2009'!BL91),FALSE)</f>
        <v>63543</v>
      </c>
      <c r="H56" s="6">
        <f>VLOOKUP(A56,'[3]Data 2009'!$A$3:$BO$79,COLUMN('[3]Data 2009'!N91),FALSE)+VLOOKUP(A56,'[3]Data 2009'!$A$3:$BO$79,COLUMN('[3]Data 2009'!P91),FALSE)+VLOOKUP(A56,'[3]Data 2009'!$A$3:$BO$79,COLUMN('[3]Data 2009'!Q91),FALSE)</f>
        <v>51515</v>
      </c>
      <c r="I56" s="6">
        <f>VLOOKUP(A56,'[3]Data 2009'!$A$3:$BO$79,COLUMN('[3]Data 2009'!J58),FALSE)+VLOOKUP(A56,'[3]Data 2009'!$A$3:$BO$79,COLUMN('[3]Data 2009'!R58),FALSE)+VLOOKUP(A56,'[3]Data 2009'!$A$3:$BO$79,COLUMN('[3]Data 2009'!S58),FALSE)+VLOOKUP(A56,'[3]Data 2009'!$A$3:$BO$79,COLUMN('[3]Data 2009'!Z58),FALSE)+VLOOKUP(A56,'[3]Data 2009'!$A$3:$BO$79,COLUMN('[3]Data 2009'!AA58),FALSE)+VLOOKUP(A56,'[3]Data 2009'!$A$3:$BO$79,COLUMN('[3]Data 2009'!AD58),FALSE)+VLOOKUP(A56,'[3]Data 2009'!$A$3:$BO$79,COLUMN('[3]Data 2009'!AE58),FALSE)+VLOOKUP(A56,'[3]Data 2009'!$A$3:$BO$79,COLUMN('[3]Data 2009'!AF58),FALSE)+VLOOKUP(A56,'[3]Data 2009'!$A$3:$BO$79,COLUMN('[3]Data 2009'!AW58),FALSE)+VLOOKUP(A56,'[3]Data 2009'!$A$3:$BO$79,COLUMN('[3]Data 2009'!BK58),FALSE)</f>
        <v>90148</v>
      </c>
      <c r="J56" s="6">
        <f>VLOOKUP(A56,'[3]Data 2009'!$A$3:$BO$79,COLUMN('[3]Data 2009'!F58),FALSE)+VLOOKUP(A56,'[3]Data 2009'!$A$3:$BO$79,COLUMN('[3]Data 2009'!AR58),FALSE)+VLOOKUP(A56,'[3]Data 2009'!$A$3:$BO$79,COLUMN('[3]Data 2009'!AU58),FALSE)</f>
        <v>17157</v>
      </c>
      <c r="K56" s="6">
        <f>VLOOKUP(A56,'[3]Data 2009'!$A$3:$BO$79,COLUMN('[3]Data 2009'!G58),FALSE)+VLOOKUP(A56,'[3]Data 2009'!$A$3:$BO$79,COLUMN('[3]Data 2009'!AO58),FALSE)+VLOOKUP(A56,'[3]Data 2009'!$A$3:$BO$79,COLUMN('[3]Data 2009'!AV58),FALSE)+VLOOKUP(A56,'[3]Data 2009'!$A$3:$BO$79,COLUMN('[3]Data 2009'!BO58),FALSE)+VLOOKUP(A56,'[3]Data 2009'!$A$3:$BO$79,COLUMN('[3]Data 2009'!AP58),FALSE)</f>
        <v>30000</v>
      </c>
      <c r="L56" s="6">
        <f>VLOOKUP(A56,'[3]Data 2009'!$A$3:$BO$79,COLUMN('[3]Data 2009'!L58),FALSE)+VLOOKUP(A56,'[3]Data 2009'!$A$3:$BO$79,COLUMN('[3]Data 2009'!AB58),FALSE)+VLOOKUP(A56,'[3]Data 2009'!$A$3:$BO$79,COLUMN('[3]Data 2009'!AC58),FALSE)+VLOOKUP(A56,'[3]Data 2009'!$A$3:$BO$79,COLUMN('[3]Data 2009'!BM58),FALSE)+VLOOKUP(A56,'[3]Data 2009'!$A$3:$BO$79,COLUMN('[3]Data 2009'!K58),FALSE)</f>
        <v>36389</v>
      </c>
      <c r="M56" s="6">
        <f>VLOOKUP(A56,'[3]Data 2009'!$A$3:$BO$79,COLUMN('[3]Data 2009'!AG58),FALSE)+VLOOKUP(A56,'[3]Data 2009'!$A$3:$BO$79,COLUMN('[3]Data 2009'!AM58),FALSE)+VLOOKUP(A56,'[3]Data 2009'!$A$3:$BO$79,COLUMN('[3]Data 2009'!AN58),FALSE)+VLOOKUP(A56,'[3]Data 2009'!$A$3:$BO$79,COLUMN('[3]Data 2009'!AT58),FALSE)</f>
        <v>80096</v>
      </c>
      <c r="N56" s="6">
        <f>VLOOKUP(A56,'[3]Data 2009'!$A$3:$BO$79,COLUMN('[3]Data 2009'!O58),FALSE)+VLOOKUP(A56,'[3]Data 2009'!$A$3:$BO$79,COLUMN('[3]Data 2009'!AQ58),FALSE)</f>
        <v>0</v>
      </c>
      <c r="O56" s="6">
        <f>VLOOKUP(A56,'[3]Data 2009'!$A$3:$BR$79,COLUMN('[3]Data 2009'!BR57),FALSE)</f>
        <v>147536</v>
      </c>
      <c r="P56" s="21">
        <f t="shared" si="0"/>
        <v>3675750</v>
      </c>
      <c r="R56" s="6">
        <f t="shared" si="1"/>
        <v>810.53612167300378</v>
      </c>
      <c r="S56" s="6">
        <f t="shared" si="2"/>
        <v>10551.904942965779</v>
      </c>
      <c r="T56" s="6">
        <f t="shared" si="3"/>
        <v>241.60836501901142</v>
      </c>
      <c r="U56" s="6">
        <f t="shared" si="4"/>
        <v>241.60836501901142</v>
      </c>
      <c r="V56" s="6">
        <f t="shared" si="5"/>
        <v>195.87452471482891</v>
      </c>
      <c r="W56" s="6">
        <f t="shared" si="6"/>
        <v>342.76806083650189</v>
      </c>
      <c r="X56" s="6">
        <f t="shared" si="7"/>
        <v>65.235741444866918</v>
      </c>
      <c r="Y56" s="6">
        <f t="shared" si="8"/>
        <v>114.06844106463879</v>
      </c>
      <c r="Z56" s="6">
        <f t="shared" si="9"/>
        <v>138.36121673003802</v>
      </c>
      <c r="AA56" s="6">
        <f t="shared" si="10"/>
        <v>304.54752851711027</v>
      </c>
      <c r="AB56" s="6">
        <f t="shared" si="11"/>
        <v>0</v>
      </c>
      <c r="AC56" s="6">
        <f t="shared" si="12"/>
        <v>560.97338403041829</v>
      </c>
    </row>
    <row r="57" spans="1:29">
      <c r="A57" s="24" t="s">
        <v>119</v>
      </c>
      <c r="B57" s="18">
        <v>1</v>
      </c>
      <c r="C57" s="22">
        <f>VLOOKUP(A57,[3]Enrollment!$B$3:$C$80,2,FALSE)</f>
        <v>135</v>
      </c>
      <c r="D57" s="6">
        <f>SUM(VLOOKUP(A57,'[3]Data 2009'!$A$3:$BO$79,5,FALSE)+VLOOKUP(A57,'[3]Data 2009'!$A$3:$BO$79,13,FALSE)+VLOOKUP(A57,'[3]Data 2009'!$A$3:$BO$79,COLUMN('[3]Data 2009'!$BC$2:$BC$79),FALSE)+VLOOKUP(A57,'[3]Data 2009'!$A$3:$BO$79,COLUMN('[3]Data 2009'!$BD$3),FALSE)+VLOOKUP(A57,'[3]Data 2009'!$A$3:$BO$79,COLUMN('[3]Data 2009'!$BE$3),FALSE)+VLOOKUP(A57,'[3]Data 2009'!$A$3:$BO$79,COLUMN('[3]Data 2009'!$BF$3),FALSE)+VLOOKUP(A57,'[3]Data 2009'!$A$3:$BO$79,COLUMN('[3]Data 2009'!$BN$3),FALSE))</f>
        <v>155971</v>
      </c>
      <c r="E57" s="6">
        <f>(VLOOKUP(A57,'[3]Data 2009'!$A$3:$BO$79,COLUMN('[3]Data 2009'!$D$1),FALSE)+VLOOKUP(A57,'[3]Data 2009'!$A$3:$BO$79,COLUMN('[3]Data 2009'!$I$3),FALSE)+VLOOKUP(A57,'[3]Data 2009'!$A$3:$BO$79,COLUMN('[3]Data 2009'!$T$3),FALSE)+VLOOKUP(A57,'[3]Data 2009'!$A$3:$BO$79,COLUMN('[3]Data 2009'!$AS$3),FALSE)+VLOOKUP(A57,'[3]Data 2009'!$A$3:$BO$79,COLUMN('[3]Data 2009'!$AY$3),FALSE)+VLOOKUP(A57,'[3]Data 2009'!$A$3:$BO$79,COLUMN('[3]Data 2009'!$BB$3),FALSE)+VLOOKUP(A57,'[3]Data 2009'!$A$3:$BO$79,COLUMN('[3]Data 2009'!$BG$3),FALSE))</f>
        <v>1027849</v>
      </c>
      <c r="F57" s="6">
        <f>VLOOKUP(A57,'[3]Data 2009'!$A$3:$BO$79,COLUMN('[3]Data 2009'!H59),FALSE)+VLOOKUP(A57,'[3]Data 2009'!$A$3:$BO$79,COLUMN('[3]Data 2009'!V59),FALSE)+VLOOKUP(A57,'[3]Data 2009'!$A$3:$BO$79,COLUMN('[3]Data 2009'!W59),FALSE)+VLOOKUP(A57,'[3]Data 2009'!$A$3:$BO$79,COLUMN('[3]Data 2009'!X59),FALSE)+VLOOKUP(A57,'[3]Data 2009'!$A$3:$BO$79,COLUMN('[3]Data 2009'!Y59),FALSE)+VLOOKUP(A57,'[3]Data 2009'!$A$3:$BO$79,COLUMN('[3]Data 2009'!AT59),FALSE)+VLOOKUP(A57,'[3]Data 2009'!$A$3:$BO$79,COLUMN('[3]Data 2009'!AX59),FALSE)+VLOOKUP(A57,'[3]Data 2009'!$A$3:$BO$79,COLUMN('[3]Data 2009'!AZ59),FALSE)+VLOOKUP(A57,'[3]Data 2009'!$A$3:$BO$79,COLUMN('[3]Data 2009'!BA59),FALSE)+VLOOKUP(A57,'[3]Data 2009'!$A$3:$BO$79,COLUMN('[3]Data 2009'!BJ59))</f>
        <v>16520</v>
      </c>
      <c r="G57" s="6">
        <f>VLOOKUP(A57,'[3]Data 2009'!$A$3:$BO$79,COLUMN('[3]Data 2009'!U92),FALSE)+VLOOKUP(A57,'[3]Data 2009'!$A$3:$BO$79,COLUMN('[3]Data 2009'!AH92),FALSE)+VLOOKUP(A57,'[3]Data 2009'!$A$3:$BO$79,COLUMN('[3]Data 2009'!AI92),FALSE)+VLOOKUP(A57,'[3]Data 2009'!$A$3:$BO$79,COLUMN('[3]Data 2009'!AJ92),FALSE)+VLOOKUP(A57,'[3]Data 2009'!$A$3:$BO$79,COLUMN('[3]Data 2009'!AK92),FALSE)+VLOOKUP(A57,'[3]Data 2009'!$A$3:$BO$79,COLUMN('[3]Data 2009'!AL92),FALSE)+VLOOKUP(A57,'[3]Data 2009'!$A$3:$BO$79,COLUMN('[3]Data 2009'!BH92),FALSE)+VLOOKUP(A57,'[3]Data 2009'!$A$3:$BO$79,COLUMN('[3]Data 2009'!BI92),FALSE)+VLOOKUP(A57,'[3]Data 2009'!$A$3:$BO$79,COLUMN('[3]Data 2009'!BL92),FALSE)</f>
        <v>232592</v>
      </c>
      <c r="H57" s="6">
        <f>VLOOKUP(A57,'[3]Data 2009'!$A$3:$BO$79,COLUMN('[3]Data 2009'!N92),FALSE)+VLOOKUP(A57,'[3]Data 2009'!$A$3:$BO$79,COLUMN('[3]Data 2009'!P92),FALSE)+VLOOKUP(A57,'[3]Data 2009'!$A$3:$BO$79,COLUMN('[3]Data 2009'!Q92),FALSE)</f>
        <v>56268</v>
      </c>
      <c r="I57" s="6">
        <f>VLOOKUP(A57,'[3]Data 2009'!$A$3:$BO$79,COLUMN('[3]Data 2009'!J59),FALSE)+VLOOKUP(A57,'[3]Data 2009'!$A$3:$BO$79,COLUMN('[3]Data 2009'!R59),FALSE)+VLOOKUP(A57,'[3]Data 2009'!$A$3:$BO$79,COLUMN('[3]Data 2009'!S59),FALSE)+VLOOKUP(A57,'[3]Data 2009'!$A$3:$BO$79,COLUMN('[3]Data 2009'!Z59),FALSE)+VLOOKUP(A57,'[3]Data 2009'!$A$3:$BO$79,COLUMN('[3]Data 2009'!AA59),FALSE)+VLOOKUP(A57,'[3]Data 2009'!$A$3:$BO$79,COLUMN('[3]Data 2009'!AD59),FALSE)+VLOOKUP(A57,'[3]Data 2009'!$A$3:$BO$79,COLUMN('[3]Data 2009'!AE59),FALSE)+VLOOKUP(A57,'[3]Data 2009'!$A$3:$BO$79,COLUMN('[3]Data 2009'!AF59),FALSE)+VLOOKUP(A57,'[3]Data 2009'!$A$3:$BO$79,COLUMN('[3]Data 2009'!AW59),FALSE)+VLOOKUP(A57,'[3]Data 2009'!$A$3:$BO$79,COLUMN('[3]Data 2009'!BK59),FALSE)</f>
        <v>83021</v>
      </c>
      <c r="J57" s="6">
        <f>VLOOKUP(A57,'[3]Data 2009'!$A$3:$BO$79,COLUMN('[3]Data 2009'!F59),FALSE)+VLOOKUP(A57,'[3]Data 2009'!$A$3:$BO$79,COLUMN('[3]Data 2009'!AR59),FALSE)+VLOOKUP(A57,'[3]Data 2009'!$A$3:$BO$79,COLUMN('[3]Data 2009'!AU59),FALSE)</f>
        <v>11633</v>
      </c>
      <c r="K57" s="6">
        <f>VLOOKUP(A57,'[3]Data 2009'!$A$3:$BO$79,COLUMN('[3]Data 2009'!G59),FALSE)+VLOOKUP(A57,'[3]Data 2009'!$A$3:$BO$79,COLUMN('[3]Data 2009'!AO59),FALSE)+VLOOKUP(A57,'[3]Data 2009'!$A$3:$BO$79,COLUMN('[3]Data 2009'!AV59),FALSE)+VLOOKUP(A57,'[3]Data 2009'!$A$3:$BO$79,COLUMN('[3]Data 2009'!BO59),FALSE)+VLOOKUP(A57,'[3]Data 2009'!$A$3:$BO$79,COLUMN('[3]Data 2009'!AP59),FALSE)</f>
        <v>0</v>
      </c>
      <c r="L57" s="6">
        <f>VLOOKUP(A57,'[3]Data 2009'!$A$3:$BO$79,COLUMN('[3]Data 2009'!L59),FALSE)+VLOOKUP(A57,'[3]Data 2009'!$A$3:$BO$79,COLUMN('[3]Data 2009'!AB59),FALSE)+VLOOKUP(A57,'[3]Data 2009'!$A$3:$BO$79,COLUMN('[3]Data 2009'!AC59),FALSE)+VLOOKUP(A57,'[3]Data 2009'!$A$3:$BO$79,COLUMN('[3]Data 2009'!BM59),FALSE)+VLOOKUP(A57,'[3]Data 2009'!$A$3:$BO$79,COLUMN('[3]Data 2009'!K59),FALSE)</f>
        <v>14253</v>
      </c>
      <c r="M57" s="6">
        <f>VLOOKUP(A57,'[3]Data 2009'!$A$3:$BO$79,COLUMN('[3]Data 2009'!AG59),FALSE)+VLOOKUP(A57,'[3]Data 2009'!$A$3:$BO$79,COLUMN('[3]Data 2009'!AM59),FALSE)+VLOOKUP(A57,'[3]Data 2009'!$A$3:$BO$79,COLUMN('[3]Data 2009'!AN59),FALSE)+VLOOKUP(A57,'[3]Data 2009'!$A$3:$BO$79,COLUMN('[3]Data 2009'!AT59),FALSE)</f>
        <v>0</v>
      </c>
      <c r="N57" s="6">
        <f>VLOOKUP(A57,'[3]Data 2009'!$A$3:$BO$79,COLUMN('[3]Data 2009'!O59),FALSE)+VLOOKUP(A57,'[3]Data 2009'!$A$3:$BO$79,COLUMN('[3]Data 2009'!AQ59),FALSE)</f>
        <v>5120</v>
      </c>
      <c r="O57" s="6">
        <f>VLOOKUP(A57,'[3]Data 2009'!$A$3:$BR$79,COLUMN('[3]Data 2009'!BR58),FALSE)</f>
        <v>15251</v>
      </c>
      <c r="P57" s="21">
        <f t="shared" si="0"/>
        <v>1618478</v>
      </c>
      <c r="R57" s="6">
        <f t="shared" si="1"/>
        <v>1155.3407407407408</v>
      </c>
      <c r="S57" s="6">
        <f t="shared" si="2"/>
        <v>7613.6962962962962</v>
      </c>
      <c r="T57" s="6">
        <f t="shared" si="3"/>
        <v>1722.9037037037037</v>
      </c>
      <c r="U57" s="6">
        <f t="shared" si="4"/>
        <v>1722.9037037037037</v>
      </c>
      <c r="V57" s="6">
        <f t="shared" si="5"/>
        <v>416.8</v>
      </c>
      <c r="W57" s="6">
        <f t="shared" si="6"/>
        <v>614.97037037037035</v>
      </c>
      <c r="X57" s="6">
        <f t="shared" si="7"/>
        <v>86.170370370370364</v>
      </c>
      <c r="Y57" s="6">
        <f t="shared" si="8"/>
        <v>0</v>
      </c>
      <c r="Z57" s="6">
        <f t="shared" si="9"/>
        <v>105.57777777777778</v>
      </c>
      <c r="AA57" s="6">
        <f t="shared" si="10"/>
        <v>0</v>
      </c>
      <c r="AB57" s="6">
        <f t="shared" si="11"/>
        <v>37.925925925925924</v>
      </c>
      <c r="AC57" s="6">
        <f t="shared" si="12"/>
        <v>112.97037037037038</v>
      </c>
    </row>
    <row r="58" spans="1:29">
      <c r="A58" s="18" t="s">
        <v>120</v>
      </c>
      <c r="B58" s="18">
        <v>3</v>
      </c>
      <c r="C58" s="22">
        <f>VLOOKUP(A58,[3]Enrollment!$B$3:$C$80,2,FALSE)</f>
        <v>260</v>
      </c>
      <c r="D58" s="6">
        <f>SUM(VLOOKUP(A58,'[3]Data 2009'!$A$3:$BO$79,5,FALSE)+VLOOKUP(A58,'[3]Data 2009'!$A$3:$BO$79,13,FALSE)+VLOOKUP(A58,'[3]Data 2009'!$A$3:$BO$79,COLUMN('[3]Data 2009'!$BC$2:$BC$79),FALSE)+VLOOKUP(A58,'[3]Data 2009'!$A$3:$BO$79,COLUMN('[3]Data 2009'!$BD$3),FALSE)+VLOOKUP(A58,'[3]Data 2009'!$A$3:$BO$79,COLUMN('[3]Data 2009'!$BE$3),FALSE)+VLOOKUP(A58,'[3]Data 2009'!$A$3:$BO$79,COLUMN('[3]Data 2009'!$BF$3),FALSE)+VLOOKUP(A58,'[3]Data 2009'!$A$3:$BO$79,COLUMN('[3]Data 2009'!$BN$3),FALSE))</f>
        <v>512621</v>
      </c>
      <c r="E58" s="6">
        <f>(VLOOKUP(A58,'[3]Data 2009'!$A$3:$BO$79,COLUMN('[3]Data 2009'!$D$1),FALSE)+VLOOKUP(A58,'[3]Data 2009'!$A$3:$BO$79,COLUMN('[3]Data 2009'!$I$3),FALSE)+VLOOKUP(A58,'[3]Data 2009'!$A$3:$BO$79,COLUMN('[3]Data 2009'!$T$3),FALSE)+VLOOKUP(A58,'[3]Data 2009'!$A$3:$BO$79,COLUMN('[3]Data 2009'!$AS$3),FALSE)+VLOOKUP(A58,'[3]Data 2009'!$A$3:$BO$79,COLUMN('[3]Data 2009'!$AY$3),FALSE)+VLOOKUP(A58,'[3]Data 2009'!$A$3:$BO$79,COLUMN('[3]Data 2009'!$BB$3),FALSE)+VLOOKUP(A58,'[3]Data 2009'!$A$3:$BO$79,COLUMN('[3]Data 2009'!$BG$3),FALSE))</f>
        <v>2214366</v>
      </c>
      <c r="F58" s="6">
        <f>VLOOKUP(A58,'[3]Data 2009'!$A$3:$BO$79,COLUMN('[3]Data 2009'!H60),FALSE)+VLOOKUP(A58,'[3]Data 2009'!$A$3:$BO$79,COLUMN('[3]Data 2009'!V60),FALSE)+VLOOKUP(A58,'[3]Data 2009'!$A$3:$BO$79,COLUMN('[3]Data 2009'!W60),FALSE)+VLOOKUP(A58,'[3]Data 2009'!$A$3:$BO$79,COLUMN('[3]Data 2009'!X60),FALSE)+VLOOKUP(A58,'[3]Data 2009'!$A$3:$BO$79,COLUMN('[3]Data 2009'!Y60),FALSE)+VLOOKUP(A58,'[3]Data 2009'!$A$3:$BO$79,COLUMN('[3]Data 2009'!AT60),FALSE)+VLOOKUP(A58,'[3]Data 2009'!$A$3:$BO$79,COLUMN('[3]Data 2009'!AX60),FALSE)+VLOOKUP(A58,'[3]Data 2009'!$A$3:$BO$79,COLUMN('[3]Data 2009'!AZ60),FALSE)+VLOOKUP(A58,'[3]Data 2009'!$A$3:$BO$79,COLUMN('[3]Data 2009'!BA60),FALSE)+VLOOKUP(A58,'[3]Data 2009'!$A$3:$BO$79,COLUMN('[3]Data 2009'!BJ60))</f>
        <v>91033</v>
      </c>
      <c r="G58" s="6">
        <f>VLOOKUP(A58,'[3]Data 2009'!$A$3:$BO$79,COLUMN('[3]Data 2009'!U93),FALSE)+VLOOKUP(A58,'[3]Data 2009'!$A$3:$BO$79,COLUMN('[3]Data 2009'!AH93),FALSE)+VLOOKUP(A58,'[3]Data 2009'!$A$3:$BO$79,COLUMN('[3]Data 2009'!AI93),FALSE)+VLOOKUP(A58,'[3]Data 2009'!$A$3:$BO$79,COLUMN('[3]Data 2009'!AJ93),FALSE)+VLOOKUP(A58,'[3]Data 2009'!$A$3:$BO$79,COLUMN('[3]Data 2009'!AK93),FALSE)+VLOOKUP(A58,'[3]Data 2009'!$A$3:$BO$79,COLUMN('[3]Data 2009'!AL93),FALSE)+VLOOKUP(A58,'[3]Data 2009'!$A$3:$BO$79,COLUMN('[3]Data 2009'!BH93),FALSE)+VLOOKUP(A58,'[3]Data 2009'!$A$3:$BO$79,COLUMN('[3]Data 2009'!BI93),FALSE)+VLOOKUP(A58,'[3]Data 2009'!$A$3:$BO$79,COLUMN('[3]Data 2009'!BL93),FALSE)</f>
        <v>121762</v>
      </c>
      <c r="H58" s="6">
        <f>VLOOKUP(A58,'[3]Data 2009'!$A$3:$BO$79,COLUMN('[3]Data 2009'!N93),FALSE)+VLOOKUP(A58,'[3]Data 2009'!$A$3:$BO$79,COLUMN('[3]Data 2009'!P93),FALSE)+VLOOKUP(A58,'[3]Data 2009'!$A$3:$BO$79,COLUMN('[3]Data 2009'!Q93),FALSE)</f>
        <v>80957</v>
      </c>
      <c r="I58" s="6">
        <f>VLOOKUP(A58,'[3]Data 2009'!$A$3:$BO$79,COLUMN('[3]Data 2009'!J60),FALSE)+VLOOKUP(A58,'[3]Data 2009'!$A$3:$BO$79,COLUMN('[3]Data 2009'!R60),FALSE)+VLOOKUP(A58,'[3]Data 2009'!$A$3:$BO$79,COLUMN('[3]Data 2009'!S60),FALSE)+VLOOKUP(A58,'[3]Data 2009'!$A$3:$BO$79,COLUMN('[3]Data 2009'!Z60),FALSE)+VLOOKUP(A58,'[3]Data 2009'!$A$3:$BO$79,COLUMN('[3]Data 2009'!AA60),FALSE)+VLOOKUP(A58,'[3]Data 2009'!$A$3:$BO$79,COLUMN('[3]Data 2009'!AD60),FALSE)+VLOOKUP(A58,'[3]Data 2009'!$A$3:$BO$79,COLUMN('[3]Data 2009'!AE60),FALSE)+VLOOKUP(A58,'[3]Data 2009'!$A$3:$BO$79,COLUMN('[3]Data 2009'!AF60),FALSE)+VLOOKUP(A58,'[3]Data 2009'!$A$3:$BO$79,COLUMN('[3]Data 2009'!AW60),FALSE)+VLOOKUP(A58,'[3]Data 2009'!$A$3:$BO$79,COLUMN('[3]Data 2009'!BK60),FALSE)</f>
        <v>871696</v>
      </c>
      <c r="J58" s="6">
        <f>VLOOKUP(A58,'[3]Data 2009'!$A$3:$BO$79,COLUMN('[3]Data 2009'!F60),FALSE)+VLOOKUP(A58,'[3]Data 2009'!$A$3:$BO$79,COLUMN('[3]Data 2009'!AR60),FALSE)+VLOOKUP(A58,'[3]Data 2009'!$A$3:$BO$79,COLUMN('[3]Data 2009'!AU60),FALSE)</f>
        <v>0</v>
      </c>
      <c r="K58" s="6">
        <f>VLOOKUP(A58,'[3]Data 2009'!$A$3:$BO$79,COLUMN('[3]Data 2009'!G60),FALSE)+VLOOKUP(A58,'[3]Data 2009'!$A$3:$BO$79,COLUMN('[3]Data 2009'!AO60),FALSE)+VLOOKUP(A58,'[3]Data 2009'!$A$3:$BO$79,COLUMN('[3]Data 2009'!AV60),FALSE)+VLOOKUP(A58,'[3]Data 2009'!$A$3:$BO$79,COLUMN('[3]Data 2009'!BO60),FALSE)+VLOOKUP(A58,'[3]Data 2009'!$A$3:$BO$79,COLUMN('[3]Data 2009'!AP60),FALSE)</f>
        <v>0</v>
      </c>
      <c r="L58" s="6">
        <f>VLOOKUP(A58,'[3]Data 2009'!$A$3:$BO$79,COLUMN('[3]Data 2009'!L60),FALSE)+VLOOKUP(A58,'[3]Data 2009'!$A$3:$BO$79,COLUMN('[3]Data 2009'!AB60),FALSE)+VLOOKUP(A58,'[3]Data 2009'!$A$3:$BO$79,COLUMN('[3]Data 2009'!AC60),FALSE)+VLOOKUP(A58,'[3]Data 2009'!$A$3:$BO$79,COLUMN('[3]Data 2009'!BM60),FALSE)+VLOOKUP(A58,'[3]Data 2009'!$A$3:$BO$79,COLUMN('[3]Data 2009'!K60),FALSE)</f>
        <v>21980</v>
      </c>
      <c r="M58" s="6">
        <f>VLOOKUP(A58,'[3]Data 2009'!$A$3:$BO$79,COLUMN('[3]Data 2009'!AG60),FALSE)+VLOOKUP(A58,'[3]Data 2009'!$A$3:$BO$79,COLUMN('[3]Data 2009'!AM60),FALSE)+VLOOKUP(A58,'[3]Data 2009'!$A$3:$BO$79,COLUMN('[3]Data 2009'!AN60),FALSE)+VLOOKUP(A58,'[3]Data 2009'!$A$3:$BO$79,COLUMN('[3]Data 2009'!AT60),FALSE)</f>
        <v>0</v>
      </c>
      <c r="N58" s="6">
        <f>VLOOKUP(A58,'[3]Data 2009'!$A$3:$BO$79,COLUMN('[3]Data 2009'!O60),FALSE)+VLOOKUP(A58,'[3]Data 2009'!$A$3:$BO$79,COLUMN('[3]Data 2009'!AQ60),FALSE)</f>
        <v>6466</v>
      </c>
      <c r="O58" s="6">
        <f>VLOOKUP(A58,'[3]Data 2009'!$A$3:$BR$79,COLUMN('[3]Data 2009'!BR59),FALSE)</f>
        <v>133801</v>
      </c>
      <c r="P58" s="21">
        <f t="shared" si="0"/>
        <v>4054682</v>
      </c>
      <c r="R58" s="6">
        <f t="shared" si="1"/>
        <v>1971.6192307692309</v>
      </c>
      <c r="S58" s="6">
        <f t="shared" si="2"/>
        <v>8516.7923076923071</v>
      </c>
      <c r="T58" s="6">
        <f t="shared" si="3"/>
        <v>468.31538461538463</v>
      </c>
      <c r="U58" s="6">
        <f t="shared" si="4"/>
        <v>468.31538461538463</v>
      </c>
      <c r="V58" s="6">
        <f t="shared" si="5"/>
        <v>311.37307692307695</v>
      </c>
      <c r="W58" s="6">
        <f t="shared" si="6"/>
        <v>3352.6769230769232</v>
      </c>
      <c r="X58" s="6">
        <f t="shared" si="7"/>
        <v>0</v>
      </c>
      <c r="Y58" s="6">
        <f t="shared" si="8"/>
        <v>0</v>
      </c>
      <c r="Z58" s="6">
        <f t="shared" si="9"/>
        <v>84.538461538461533</v>
      </c>
      <c r="AA58" s="6">
        <f t="shared" si="10"/>
        <v>0</v>
      </c>
      <c r="AB58" s="6">
        <f t="shared" si="11"/>
        <v>24.869230769230768</v>
      </c>
      <c r="AC58" s="6">
        <f t="shared" si="12"/>
        <v>514.61923076923074</v>
      </c>
    </row>
    <row r="59" spans="1:29">
      <c r="A59" s="18" t="s">
        <v>121</v>
      </c>
      <c r="B59" s="18">
        <v>4</v>
      </c>
      <c r="C59" s="22">
        <f>VLOOKUP(A59,[3]Enrollment!$B$3:$C$80,2,FALSE)</f>
        <v>198</v>
      </c>
      <c r="D59" s="6">
        <f>SUM(VLOOKUP(A59,'[3]Data 2009'!$A$3:$BO$79,5,FALSE)+VLOOKUP(A59,'[3]Data 2009'!$A$3:$BO$79,13,FALSE)+VLOOKUP(A59,'[3]Data 2009'!$A$3:$BO$79,COLUMN('[3]Data 2009'!$BC$2:$BC$79),FALSE)+VLOOKUP(A59,'[3]Data 2009'!$A$3:$BO$79,COLUMN('[3]Data 2009'!$BD$3),FALSE)+VLOOKUP(A59,'[3]Data 2009'!$A$3:$BO$79,COLUMN('[3]Data 2009'!$BE$3),FALSE)+VLOOKUP(A59,'[3]Data 2009'!$A$3:$BO$79,COLUMN('[3]Data 2009'!$BF$3),FALSE)+VLOOKUP(A59,'[3]Data 2009'!$A$3:$BO$79,COLUMN('[3]Data 2009'!$BN$3),FALSE))</f>
        <v>270306</v>
      </c>
      <c r="E59" s="6">
        <f>(VLOOKUP(A59,'[3]Data 2009'!$A$3:$BO$79,COLUMN('[3]Data 2009'!$D$1),FALSE)+VLOOKUP(A59,'[3]Data 2009'!$A$3:$BO$79,COLUMN('[3]Data 2009'!$I$3),FALSE)+VLOOKUP(A59,'[3]Data 2009'!$A$3:$BO$79,COLUMN('[3]Data 2009'!$T$3),FALSE)+VLOOKUP(A59,'[3]Data 2009'!$A$3:$BO$79,COLUMN('[3]Data 2009'!$AS$3),FALSE)+VLOOKUP(A59,'[3]Data 2009'!$A$3:$BO$79,COLUMN('[3]Data 2009'!$AY$3),FALSE)+VLOOKUP(A59,'[3]Data 2009'!$A$3:$BO$79,COLUMN('[3]Data 2009'!$BB$3),FALSE)+VLOOKUP(A59,'[3]Data 2009'!$A$3:$BO$79,COLUMN('[3]Data 2009'!$BG$3),FALSE))</f>
        <v>1571681</v>
      </c>
      <c r="F59" s="6">
        <f>VLOOKUP(A59,'[3]Data 2009'!$A$3:$BO$79,COLUMN('[3]Data 2009'!H61),FALSE)+VLOOKUP(A59,'[3]Data 2009'!$A$3:$BO$79,COLUMN('[3]Data 2009'!V61),FALSE)+VLOOKUP(A59,'[3]Data 2009'!$A$3:$BO$79,COLUMN('[3]Data 2009'!W61),FALSE)+VLOOKUP(A59,'[3]Data 2009'!$A$3:$BO$79,COLUMN('[3]Data 2009'!X61),FALSE)+VLOOKUP(A59,'[3]Data 2009'!$A$3:$BO$79,COLUMN('[3]Data 2009'!Y61),FALSE)+VLOOKUP(A59,'[3]Data 2009'!$A$3:$BO$79,COLUMN('[3]Data 2009'!AT61),FALSE)+VLOOKUP(A59,'[3]Data 2009'!$A$3:$BO$79,COLUMN('[3]Data 2009'!AX61),FALSE)+VLOOKUP(A59,'[3]Data 2009'!$A$3:$BO$79,COLUMN('[3]Data 2009'!AZ61),FALSE)+VLOOKUP(A59,'[3]Data 2009'!$A$3:$BO$79,COLUMN('[3]Data 2009'!BA61),FALSE)+VLOOKUP(A59,'[3]Data 2009'!$A$3:$BO$79,COLUMN('[3]Data 2009'!BJ61))</f>
        <v>19784</v>
      </c>
      <c r="G59" s="6">
        <f>VLOOKUP(A59,'[3]Data 2009'!$A$3:$BO$79,COLUMN('[3]Data 2009'!U94),FALSE)+VLOOKUP(A59,'[3]Data 2009'!$A$3:$BO$79,COLUMN('[3]Data 2009'!AH94),FALSE)+VLOOKUP(A59,'[3]Data 2009'!$A$3:$BO$79,COLUMN('[3]Data 2009'!AI94),FALSE)+VLOOKUP(A59,'[3]Data 2009'!$A$3:$BO$79,COLUMN('[3]Data 2009'!AJ94),FALSE)+VLOOKUP(A59,'[3]Data 2009'!$A$3:$BO$79,COLUMN('[3]Data 2009'!AK94),FALSE)+VLOOKUP(A59,'[3]Data 2009'!$A$3:$BO$79,COLUMN('[3]Data 2009'!AL94),FALSE)+VLOOKUP(A59,'[3]Data 2009'!$A$3:$BO$79,COLUMN('[3]Data 2009'!BH94),FALSE)+VLOOKUP(A59,'[3]Data 2009'!$A$3:$BO$79,COLUMN('[3]Data 2009'!BI94),FALSE)+VLOOKUP(A59,'[3]Data 2009'!$A$3:$BO$79,COLUMN('[3]Data 2009'!BL94),FALSE)</f>
        <v>19888</v>
      </c>
      <c r="H59" s="6">
        <f>VLOOKUP(A59,'[3]Data 2009'!$A$3:$BO$79,COLUMN('[3]Data 2009'!N94),FALSE)+VLOOKUP(A59,'[3]Data 2009'!$A$3:$BO$79,COLUMN('[3]Data 2009'!P94),FALSE)+VLOOKUP(A59,'[3]Data 2009'!$A$3:$BO$79,COLUMN('[3]Data 2009'!Q94),FALSE)</f>
        <v>41066</v>
      </c>
      <c r="I59" s="6">
        <f>VLOOKUP(A59,'[3]Data 2009'!$A$3:$BO$79,COLUMN('[3]Data 2009'!J61),FALSE)+VLOOKUP(A59,'[3]Data 2009'!$A$3:$BO$79,COLUMN('[3]Data 2009'!R61),FALSE)+VLOOKUP(A59,'[3]Data 2009'!$A$3:$BO$79,COLUMN('[3]Data 2009'!S61),FALSE)+VLOOKUP(A59,'[3]Data 2009'!$A$3:$BO$79,COLUMN('[3]Data 2009'!Z61),FALSE)+VLOOKUP(A59,'[3]Data 2009'!$A$3:$BO$79,COLUMN('[3]Data 2009'!AA61),FALSE)+VLOOKUP(A59,'[3]Data 2009'!$A$3:$BO$79,COLUMN('[3]Data 2009'!AD61),FALSE)+VLOOKUP(A59,'[3]Data 2009'!$A$3:$BO$79,COLUMN('[3]Data 2009'!AE61),FALSE)+VLOOKUP(A59,'[3]Data 2009'!$A$3:$BO$79,COLUMN('[3]Data 2009'!AF61),FALSE)+VLOOKUP(A59,'[3]Data 2009'!$A$3:$BO$79,COLUMN('[3]Data 2009'!AW61),FALSE)+VLOOKUP(A59,'[3]Data 2009'!$A$3:$BO$79,COLUMN('[3]Data 2009'!BK61),FALSE)</f>
        <v>31700</v>
      </c>
      <c r="J59" s="6">
        <f>VLOOKUP(A59,'[3]Data 2009'!$A$3:$BO$79,COLUMN('[3]Data 2009'!F61),FALSE)+VLOOKUP(A59,'[3]Data 2009'!$A$3:$BO$79,COLUMN('[3]Data 2009'!AR61),FALSE)+VLOOKUP(A59,'[3]Data 2009'!$A$3:$BO$79,COLUMN('[3]Data 2009'!AU61),FALSE)</f>
        <v>35833</v>
      </c>
      <c r="K59" s="6">
        <f>VLOOKUP(A59,'[3]Data 2009'!$A$3:$BO$79,COLUMN('[3]Data 2009'!G61),FALSE)+VLOOKUP(A59,'[3]Data 2009'!$A$3:$BO$79,COLUMN('[3]Data 2009'!AO61),FALSE)+VLOOKUP(A59,'[3]Data 2009'!$A$3:$BO$79,COLUMN('[3]Data 2009'!AV61),FALSE)+VLOOKUP(A59,'[3]Data 2009'!$A$3:$BO$79,COLUMN('[3]Data 2009'!BO61),FALSE)+VLOOKUP(A59,'[3]Data 2009'!$A$3:$BO$79,COLUMN('[3]Data 2009'!AP61),FALSE)</f>
        <v>184767</v>
      </c>
      <c r="L59" s="6">
        <f>VLOOKUP(A59,'[3]Data 2009'!$A$3:$BO$79,COLUMN('[3]Data 2009'!L61),FALSE)+VLOOKUP(A59,'[3]Data 2009'!$A$3:$BO$79,COLUMN('[3]Data 2009'!AB61),FALSE)+VLOOKUP(A59,'[3]Data 2009'!$A$3:$BO$79,COLUMN('[3]Data 2009'!AC61),FALSE)+VLOOKUP(A59,'[3]Data 2009'!$A$3:$BO$79,COLUMN('[3]Data 2009'!BM61),FALSE)+VLOOKUP(A59,'[3]Data 2009'!$A$3:$BO$79,COLUMN('[3]Data 2009'!K61),FALSE)</f>
        <v>26996</v>
      </c>
      <c r="M59" s="6">
        <f>VLOOKUP(A59,'[3]Data 2009'!$A$3:$BO$79,COLUMN('[3]Data 2009'!AG61),FALSE)+VLOOKUP(A59,'[3]Data 2009'!$A$3:$BO$79,COLUMN('[3]Data 2009'!AM61),FALSE)+VLOOKUP(A59,'[3]Data 2009'!$A$3:$BO$79,COLUMN('[3]Data 2009'!AN61),FALSE)+VLOOKUP(A59,'[3]Data 2009'!$A$3:$BO$79,COLUMN('[3]Data 2009'!AT61),FALSE)</f>
        <v>92149</v>
      </c>
      <c r="N59" s="6">
        <f>VLOOKUP(A59,'[3]Data 2009'!$A$3:$BO$79,COLUMN('[3]Data 2009'!O61),FALSE)+VLOOKUP(A59,'[3]Data 2009'!$A$3:$BO$79,COLUMN('[3]Data 2009'!AQ61),FALSE)</f>
        <v>1377</v>
      </c>
      <c r="O59" s="6">
        <f>VLOOKUP(A59,'[3]Data 2009'!$A$3:$BR$79,COLUMN('[3]Data 2009'!BR60),FALSE)</f>
        <v>34671</v>
      </c>
      <c r="P59" s="21">
        <f t="shared" si="0"/>
        <v>2330218</v>
      </c>
      <c r="R59" s="6">
        <f t="shared" si="1"/>
        <v>1365.1818181818182</v>
      </c>
      <c r="S59" s="6">
        <f t="shared" si="2"/>
        <v>7937.7828282828286</v>
      </c>
      <c r="T59" s="6">
        <f t="shared" si="3"/>
        <v>100.44444444444444</v>
      </c>
      <c r="U59" s="6">
        <f t="shared" si="4"/>
        <v>100.44444444444444</v>
      </c>
      <c r="V59" s="6">
        <f t="shared" si="5"/>
        <v>207.40404040404042</v>
      </c>
      <c r="W59" s="6">
        <f t="shared" si="6"/>
        <v>160.1010101010101</v>
      </c>
      <c r="X59" s="6">
        <f t="shared" si="7"/>
        <v>180.97474747474749</v>
      </c>
      <c r="Y59" s="6">
        <f t="shared" si="8"/>
        <v>933.16666666666663</v>
      </c>
      <c r="Z59" s="6">
        <f t="shared" si="9"/>
        <v>136.34343434343435</v>
      </c>
      <c r="AA59" s="6">
        <f t="shared" si="10"/>
        <v>465.3989898989899</v>
      </c>
      <c r="AB59" s="6">
        <f t="shared" si="11"/>
        <v>6.9545454545454541</v>
      </c>
      <c r="AC59" s="6">
        <f t="shared" si="12"/>
        <v>175.10606060606059</v>
      </c>
    </row>
    <row r="60" spans="1:29">
      <c r="A60" s="18" t="s">
        <v>122</v>
      </c>
      <c r="B60" s="18">
        <v>9</v>
      </c>
      <c r="C60" s="22">
        <f>VLOOKUP(A60,[3]Enrollment!$B$3:$C$80,2,FALSE)</f>
        <v>497</v>
      </c>
      <c r="D60" s="6">
        <f>SUM(VLOOKUP(A60,'[3]Data 2009'!$A$3:$BO$79,5,FALSE)+VLOOKUP(A60,'[3]Data 2009'!$A$3:$BO$79,13,FALSE)+VLOOKUP(A60,'[3]Data 2009'!$A$3:$BO$79,COLUMN('[3]Data 2009'!$BC$2:$BC$79),FALSE)+VLOOKUP(A60,'[3]Data 2009'!$A$3:$BO$79,COLUMN('[3]Data 2009'!$BD$3),FALSE)+VLOOKUP(A60,'[3]Data 2009'!$A$3:$BO$79,COLUMN('[3]Data 2009'!$BE$3),FALSE)+VLOOKUP(A60,'[3]Data 2009'!$A$3:$BO$79,COLUMN('[3]Data 2009'!$BF$3),FALSE)+VLOOKUP(A60,'[3]Data 2009'!$A$3:$BO$79,COLUMN('[3]Data 2009'!$BN$3),FALSE))</f>
        <v>1365896</v>
      </c>
      <c r="E60" s="6">
        <f>(VLOOKUP(A60,'[3]Data 2009'!$A$3:$BO$79,COLUMN('[3]Data 2009'!$D$1),FALSE)+VLOOKUP(A60,'[3]Data 2009'!$A$3:$BO$79,COLUMN('[3]Data 2009'!$I$3),FALSE)+VLOOKUP(A60,'[3]Data 2009'!$A$3:$BO$79,COLUMN('[3]Data 2009'!$T$3),FALSE)+VLOOKUP(A60,'[3]Data 2009'!$A$3:$BO$79,COLUMN('[3]Data 2009'!$AS$3),FALSE)+VLOOKUP(A60,'[3]Data 2009'!$A$3:$BO$79,COLUMN('[3]Data 2009'!$AY$3),FALSE)+VLOOKUP(A60,'[3]Data 2009'!$A$3:$BO$79,COLUMN('[3]Data 2009'!$BB$3),FALSE)+VLOOKUP(A60,'[3]Data 2009'!$A$3:$BO$79,COLUMN('[3]Data 2009'!$BG$3),FALSE))</f>
        <v>3237847</v>
      </c>
      <c r="F60" s="6">
        <f>VLOOKUP(A60,'[3]Data 2009'!$A$3:$BO$79,COLUMN('[3]Data 2009'!H62),FALSE)+VLOOKUP(A60,'[3]Data 2009'!$A$3:$BO$79,COLUMN('[3]Data 2009'!V62),FALSE)+VLOOKUP(A60,'[3]Data 2009'!$A$3:$BO$79,COLUMN('[3]Data 2009'!W62),FALSE)+VLOOKUP(A60,'[3]Data 2009'!$A$3:$BO$79,COLUMN('[3]Data 2009'!X62),FALSE)+VLOOKUP(A60,'[3]Data 2009'!$A$3:$BO$79,COLUMN('[3]Data 2009'!Y62),FALSE)+VLOOKUP(A60,'[3]Data 2009'!$A$3:$BO$79,COLUMN('[3]Data 2009'!AT62),FALSE)+VLOOKUP(A60,'[3]Data 2009'!$A$3:$BO$79,COLUMN('[3]Data 2009'!AX62),FALSE)+VLOOKUP(A60,'[3]Data 2009'!$A$3:$BO$79,COLUMN('[3]Data 2009'!AZ62),FALSE)+VLOOKUP(A60,'[3]Data 2009'!$A$3:$BO$79,COLUMN('[3]Data 2009'!BA62),FALSE)+VLOOKUP(A60,'[3]Data 2009'!$A$3:$BO$79,COLUMN('[3]Data 2009'!BJ62))</f>
        <v>187940</v>
      </c>
      <c r="G60" s="6">
        <f>VLOOKUP(A60,'[3]Data 2009'!$A$3:$BO$79,COLUMN('[3]Data 2009'!U95),FALSE)+VLOOKUP(A60,'[3]Data 2009'!$A$3:$BO$79,COLUMN('[3]Data 2009'!AH95),FALSE)+VLOOKUP(A60,'[3]Data 2009'!$A$3:$BO$79,COLUMN('[3]Data 2009'!AI95),FALSE)+VLOOKUP(A60,'[3]Data 2009'!$A$3:$BO$79,COLUMN('[3]Data 2009'!AJ95),FALSE)+VLOOKUP(A60,'[3]Data 2009'!$A$3:$BO$79,COLUMN('[3]Data 2009'!AK95),FALSE)+VLOOKUP(A60,'[3]Data 2009'!$A$3:$BO$79,COLUMN('[3]Data 2009'!AL95),FALSE)+VLOOKUP(A60,'[3]Data 2009'!$A$3:$BO$79,COLUMN('[3]Data 2009'!BH95),FALSE)+VLOOKUP(A60,'[3]Data 2009'!$A$3:$BO$79,COLUMN('[3]Data 2009'!BI95),FALSE)+VLOOKUP(A60,'[3]Data 2009'!$A$3:$BO$79,COLUMN('[3]Data 2009'!BL95),FALSE)</f>
        <v>43682</v>
      </c>
      <c r="H60" s="6">
        <f>VLOOKUP(A60,'[3]Data 2009'!$A$3:$BO$79,COLUMN('[3]Data 2009'!N95),FALSE)+VLOOKUP(A60,'[3]Data 2009'!$A$3:$BO$79,COLUMN('[3]Data 2009'!P95),FALSE)+VLOOKUP(A60,'[3]Data 2009'!$A$3:$BO$79,COLUMN('[3]Data 2009'!Q95),FALSE)</f>
        <v>78033</v>
      </c>
      <c r="I60" s="6">
        <f>VLOOKUP(A60,'[3]Data 2009'!$A$3:$BO$79,COLUMN('[3]Data 2009'!J62),FALSE)+VLOOKUP(A60,'[3]Data 2009'!$A$3:$BO$79,COLUMN('[3]Data 2009'!R62),FALSE)+VLOOKUP(A60,'[3]Data 2009'!$A$3:$BO$79,COLUMN('[3]Data 2009'!S62),FALSE)+VLOOKUP(A60,'[3]Data 2009'!$A$3:$BO$79,COLUMN('[3]Data 2009'!Z62),FALSE)+VLOOKUP(A60,'[3]Data 2009'!$A$3:$BO$79,COLUMN('[3]Data 2009'!AA62),FALSE)+VLOOKUP(A60,'[3]Data 2009'!$A$3:$BO$79,COLUMN('[3]Data 2009'!AD62),FALSE)+VLOOKUP(A60,'[3]Data 2009'!$A$3:$BO$79,COLUMN('[3]Data 2009'!AE62),FALSE)+VLOOKUP(A60,'[3]Data 2009'!$A$3:$BO$79,COLUMN('[3]Data 2009'!AF62),FALSE)+VLOOKUP(A60,'[3]Data 2009'!$A$3:$BO$79,COLUMN('[3]Data 2009'!AW62),FALSE)+VLOOKUP(A60,'[3]Data 2009'!$A$3:$BO$79,COLUMN('[3]Data 2009'!BK62),FALSE)</f>
        <v>1032539</v>
      </c>
      <c r="J60" s="6">
        <f>VLOOKUP(A60,'[3]Data 2009'!$A$3:$BO$79,COLUMN('[3]Data 2009'!F62),FALSE)+VLOOKUP(A60,'[3]Data 2009'!$A$3:$BO$79,COLUMN('[3]Data 2009'!AR62),FALSE)+VLOOKUP(A60,'[3]Data 2009'!$A$3:$BO$79,COLUMN('[3]Data 2009'!AU62),FALSE)</f>
        <v>0</v>
      </c>
      <c r="K60" s="6">
        <f>VLOOKUP(A60,'[3]Data 2009'!$A$3:$BO$79,COLUMN('[3]Data 2009'!G62),FALSE)+VLOOKUP(A60,'[3]Data 2009'!$A$3:$BO$79,COLUMN('[3]Data 2009'!AO62),FALSE)+VLOOKUP(A60,'[3]Data 2009'!$A$3:$BO$79,COLUMN('[3]Data 2009'!AV62),FALSE)+VLOOKUP(A60,'[3]Data 2009'!$A$3:$BO$79,COLUMN('[3]Data 2009'!BO62),FALSE)+VLOOKUP(A60,'[3]Data 2009'!$A$3:$BO$79,COLUMN('[3]Data 2009'!AP62),FALSE)</f>
        <v>140782</v>
      </c>
      <c r="L60" s="6">
        <f>VLOOKUP(A60,'[3]Data 2009'!$A$3:$BO$79,COLUMN('[3]Data 2009'!L62),FALSE)+VLOOKUP(A60,'[3]Data 2009'!$A$3:$BO$79,COLUMN('[3]Data 2009'!AB62),FALSE)+VLOOKUP(A60,'[3]Data 2009'!$A$3:$BO$79,COLUMN('[3]Data 2009'!AC62),FALSE)+VLOOKUP(A60,'[3]Data 2009'!$A$3:$BO$79,COLUMN('[3]Data 2009'!BM62),FALSE)+VLOOKUP(A60,'[3]Data 2009'!$A$3:$BO$79,COLUMN('[3]Data 2009'!K62),FALSE)</f>
        <v>54715</v>
      </c>
      <c r="M60" s="6">
        <f>VLOOKUP(A60,'[3]Data 2009'!$A$3:$BO$79,COLUMN('[3]Data 2009'!AG62),FALSE)+VLOOKUP(A60,'[3]Data 2009'!$A$3:$BO$79,COLUMN('[3]Data 2009'!AM62),FALSE)+VLOOKUP(A60,'[3]Data 2009'!$A$3:$BO$79,COLUMN('[3]Data 2009'!AN62),FALSE)+VLOOKUP(A60,'[3]Data 2009'!$A$3:$BO$79,COLUMN('[3]Data 2009'!AT62),FALSE)</f>
        <v>159054</v>
      </c>
      <c r="N60" s="6">
        <f>VLOOKUP(A60,'[3]Data 2009'!$A$3:$BO$79,COLUMN('[3]Data 2009'!O62),FALSE)+VLOOKUP(A60,'[3]Data 2009'!$A$3:$BO$79,COLUMN('[3]Data 2009'!AQ62),FALSE)</f>
        <v>58449</v>
      </c>
      <c r="O60" s="6">
        <f>VLOOKUP(A60,'[3]Data 2009'!$A$3:$BR$79,COLUMN('[3]Data 2009'!BR61),FALSE)</f>
        <v>160074</v>
      </c>
      <c r="P60" s="21">
        <f t="shared" si="0"/>
        <v>6519011</v>
      </c>
      <c r="R60" s="6">
        <f t="shared" si="1"/>
        <v>2748.2816901408451</v>
      </c>
      <c r="S60" s="6">
        <f t="shared" si="2"/>
        <v>6514.7826961770625</v>
      </c>
      <c r="T60" s="6">
        <f t="shared" si="3"/>
        <v>87.891348088531188</v>
      </c>
      <c r="U60" s="6">
        <f t="shared" si="4"/>
        <v>87.891348088531188</v>
      </c>
      <c r="V60" s="6">
        <f t="shared" si="5"/>
        <v>157.00804828973844</v>
      </c>
      <c r="W60" s="6">
        <f t="shared" si="6"/>
        <v>2077.5432595573438</v>
      </c>
      <c r="X60" s="6">
        <f t="shared" si="7"/>
        <v>0</v>
      </c>
      <c r="Y60" s="6">
        <f t="shared" si="8"/>
        <v>283.2635814889336</v>
      </c>
      <c r="Z60" s="6">
        <f t="shared" si="9"/>
        <v>110.09054325955735</v>
      </c>
      <c r="AA60" s="6">
        <f t="shared" si="10"/>
        <v>320.02816901408448</v>
      </c>
      <c r="AB60" s="6">
        <f t="shared" si="11"/>
        <v>117.6036217303823</v>
      </c>
      <c r="AC60" s="6">
        <f t="shared" si="12"/>
        <v>322.08048289738429</v>
      </c>
    </row>
    <row r="61" spans="1:29">
      <c r="A61" s="18" t="s">
        <v>123</v>
      </c>
      <c r="B61" s="18">
        <v>1</v>
      </c>
      <c r="C61" s="22">
        <f>VLOOKUP(A61,[3]Enrollment!$B$3:$C$80,2,FALSE)</f>
        <v>92</v>
      </c>
      <c r="D61" s="6">
        <f>SUM(VLOOKUP(A61,'[3]Data 2009'!$A$3:$BO$79,5,FALSE)+VLOOKUP(A61,'[3]Data 2009'!$A$3:$BO$79,13,FALSE)+VLOOKUP(A61,'[3]Data 2009'!$A$3:$BO$79,COLUMN('[3]Data 2009'!$BC$2:$BC$79),FALSE)+VLOOKUP(A61,'[3]Data 2009'!$A$3:$BO$79,COLUMN('[3]Data 2009'!$BD$3),FALSE)+VLOOKUP(A61,'[3]Data 2009'!$A$3:$BO$79,COLUMN('[3]Data 2009'!$BE$3),FALSE)+VLOOKUP(A61,'[3]Data 2009'!$A$3:$BO$79,COLUMN('[3]Data 2009'!$BF$3),FALSE)+VLOOKUP(A61,'[3]Data 2009'!$A$3:$BO$79,COLUMN('[3]Data 2009'!$BN$3),FALSE))</f>
        <v>209716</v>
      </c>
      <c r="E61" s="6">
        <f>(VLOOKUP(A61,'[3]Data 2009'!$A$3:$BO$79,COLUMN('[3]Data 2009'!$D$1),FALSE)+VLOOKUP(A61,'[3]Data 2009'!$A$3:$BO$79,COLUMN('[3]Data 2009'!$I$3),FALSE)+VLOOKUP(A61,'[3]Data 2009'!$A$3:$BO$79,COLUMN('[3]Data 2009'!$T$3),FALSE)+VLOOKUP(A61,'[3]Data 2009'!$A$3:$BO$79,COLUMN('[3]Data 2009'!$AS$3),FALSE)+VLOOKUP(A61,'[3]Data 2009'!$A$3:$BO$79,COLUMN('[3]Data 2009'!$AY$3),FALSE)+VLOOKUP(A61,'[3]Data 2009'!$A$3:$BO$79,COLUMN('[3]Data 2009'!$BB$3),FALSE)+VLOOKUP(A61,'[3]Data 2009'!$A$3:$BO$79,COLUMN('[3]Data 2009'!$BG$3),FALSE))</f>
        <v>1077994</v>
      </c>
      <c r="F61" s="6">
        <f>VLOOKUP(A61,'[3]Data 2009'!$A$3:$BO$79,COLUMN('[3]Data 2009'!H63),FALSE)+VLOOKUP(A61,'[3]Data 2009'!$A$3:$BO$79,COLUMN('[3]Data 2009'!V63),FALSE)+VLOOKUP(A61,'[3]Data 2009'!$A$3:$BO$79,COLUMN('[3]Data 2009'!W63),FALSE)+VLOOKUP(A61,'[3]Data 2009'!$A$3:$BO$79,COLUMN('[3]Data 2009'!X63),FALSE)+VLOOKUP(A61,'[3]Data 2009'!$A$3:$BO$79,COLUMN('[3]Data 2009'!Y63),FALSE)+VLOOKUP(A61,'[3]Data 2009'!$A$3:$BO$79,COLUMN('[3]Data 2009'!AT63),FALSE)+VLOOKUP(A61,'[3]Data 2009'!$A$3:$BO$79,COLUMN('[3]Data 2009'!AX63),FALSE)+VLOOKUP(A61,'[3]Data 2009'!$A$3:$BO$79,COLUMN('[3]Data 2009'!AZ63),FALSE)+VLOOKUP(A61,'[3]Data 2009'!$A$3:$BO$79,COLUMN('[3]Data 2009'!BA63),FALSE)+VLOOKUP(A61,'[3]Data 2009'!$A$3:$BO$79,COLUMN('[3]Data 2009'!BJ63))</f>
        <v>49533</v>
      </c>
      <c r="G61" s="6">
        <f>VLOOKUP(A61,'[3]Data 2009'!$A$3:$BO$79,COLUMN('[3]Data 2009'!U96),FALSE)+VLOOKUP(A61,'[3]Data 2009'!$A$3:$BO$79,COLUMN('[3]Data 2009'!AH96),FALSE)+VLOOKUP(A61,'[3]Data 2009'!$A$3:$BO$79,COLUMN('[3]Data 2009'!AI96),FALSE)+VLOOKUP(A61,'[3]Data 2009'!$A$3:$BO$79,COLUMN('[3]Data 2009'!AJ96),FALSE)+VLOOKUP(A61,'[3]Data 2009'!$A$3:$BO$79,COLUMN('[3]Data 2009'!AK96),FALSE)+VLOOKUP(A61,'[3]Data 2009'!$A$3:$BO$79,COLUMN('[3]Data 2009'!AL96),FALSE)+VLOOKUP(A61,'[3]Data 2009'!$A$3:$BO$79,COLUMN('[3]Data 2009'!BH96),FALSE)+VLOOKUP(A61,'[3]Data 2009'!$A$3:$BO$79,COLUMN('[3]Data 2009'!BI96),FALSE)+VLOOKUP(A61,'[3]Data 2009'!$A$3:$BO$79,COLUMN('[3]Data 2009'!BL96),FALSE)</f>
        <v>67361</v>
      </c>
      <c r="H61" s="6">
        <f>VLOOKUP(A61,'[3]Data 2009'!$A$3:$BO$79,COLUMN('[3]Data 2009'!N96),FALSE)+VLOOKUP(A61,'[3]Data 2009'!$A$3:$BO$79,COLUMN('[3]Data 2009'!P96),FALSE)+VLOOKUP(A61,'[3]Data 2009'!$A$3:$BO$79,COLUMN('[3]Data 2009'!Q96),FALSE)</f>
        <v>35661</v>
      </c>
      <c r="I61" s="6">
        <f>VLOOKUP(A61,'[3]Data 2009'!$A$3:$BO$79,COLUMN('[3]Data 2009'!J63),FALSE)+VLOOKUP(A61,'[3]Data 2009'!$A$3:$BO$79,COLUMN('[3]Data 2009'!R63),FALSE)+VLOOKUP(A61,'[3]Data 2009'!$A$3:$BO$79,COLUMN('[3]Data 2009'!S63),FALSE)+VLOOKUP(A61,'[3]Data 2009'!$A$3:$BO$79,COLUMN('[3]Data 2009'!Z63),FALSE)+VLOOKUP(A61,'[3]Data 2009'!$A$3:$BO$79,COLUMN('[3]Data 2009'!AA63),FALSE)+VLOOKUP(A61,'[3]Data 2009'!$A$3:$BO$79,COLUMN('[3]Data 2009'!AD63),FALSE)+VLOOKUP(A61,'[3]Data 2009'!$A$3:$BO$79,COLUMN('[3]Data 2009'!AE63),FALSE)+VLOOKUP(A61,'[3]Data 2009'!$A$3:$BO$79,COLUMN('[3]Data 2009'!AF63),FALSE)+VLOOKUP(A61,'[3]Data 2009'!$A$3:$BO$79,COLUMN('[3]Data 2009'!AW63),FALSE)+VLOOKUP(A61,'[3]Data 2009'!$A$3:$BO$79,COLUMN('[3]Data 2009'!BK63),FALSE)</f>
        <v>29990</v>
      </c>
      <c r="J61" s="6">
        <f>VLOOKUP(A61,'[3]Data 2009'!$A$3:$BO$79,COLUMN('[3]Data 2009'!F63),FALSE)+VLOOKUP(A61,'[3]Data 2009'!$A$3:$BO$79,COLUMN('[3]Data 2009'!AR63),FALSE)+VLOOKUP(A61,'[3]Data 2009'!$A$3:$BO$79,COLUMN('[3]Data 2009'!AU63),FALSE)</f>
        <v>7041</v>
      </c>
      <c r="K61" s="6">
        <f>VLOOKUP(A61,'[3]Data 2009'!$A$3:$BO$79,COLUMN('[3]Data 2009'!G63),FALSE)+VLOOKUP(A61,'[3]Data 2009'!$A$3:$BO$79,COLUMN('[3]Data 2009'!AO63),FALSE)+VLOOKUP(A61,'[3]Data 2009'!$A$3:$BO$79,COLUMN('[3]Data 2009'!AV63),FALSE)+VLOOKUP(A61,'[3]Data 2009'!$A$3:$BO$79,COLUMN('[3]Data 2009'!BO63),FALSE)+VLOOKUP(A61,'[3]Data 2009'!$A$3:$BO$79,COLUMN('[3]Data 2009'!AP63),FALSE)</f>
        <v>0</v>
      </c>
      <c r="L61" s="6">
        <f>VLOOKUP(A61,'[3]Data 2009'!$A$3:$BO$79,COLUMN('[3]Data 2009'!L63),FALSE)+VLOOKUP(A61,'[3]Data 2009'!$A$3:$BO$79,COLUMN('[3]Data 2009'!AB63),FALSE)+VLOOKUP(A61,'[3]Data 2009'!$A$3:$BO$79,COLUMN('[3]Data 2009'!AC63),FALSE)+VLOOKUP(A61,'[3]Data 2009'!$A$3:$BO$79,COLUMN('[3]Data 2009'!BM63),FALSE)+VLOOKUP(A61,'[3]Data 2009'!$A$3:$BO$79,COLUMN('[3]Data 2009'!K63),FALSE)</f>
        <v>15060</v>
      </c>
      <c r="M61" s="6">
        <f>VLOOKUP(A61,'[3]Data 2009'!$A$3:$BO$79,COLUMN('[3]Data 2009'!AG63),FALSE)+VLOOKUP(A61,'[3]Data 2009'!$A$3:$BO$79,COLUMN('[3]Data 2009'!AM63),FALSE)+VLOOKUP(A61,'[3]Data 2009'!$A$3:$BO$79,COLUMN('[3]Data 2009'!AN63),FALSE)+VLOOKUP(A61,'[3]Data 2009'!$A$3:$BO$79,COLUMN('[3]Data 2009'!AT63),FALSE)</f>
        <v>81271</v>
      </c>
      <c r="N61" s="6">
        <f>VLOOKUP(A61,'[3]Data 2009'!$A$3:$BO$79,COLUMN('[3]Data 2009'!O63),FALSE)+VLOOKUP(A61,'[3]Data 2009'!$A$3:$BO$79,COLUMN('[3]Data 2009'!AQ63),FALSE)</f>
        <v>717</v>
      </c>
      <c r="O61" s="6">
        <f>VLOOKUP(A61,'[3]Data 2009'!$A$3:$BR$79,COLUMN('[3]Data 2009'!BR62),FALSE)</f>
        <v>13560</v>
      </c>
      <c r="P61" s="21">
        <f t="shared" si="0"/>
        <v>1587904</v>
      </c>
      <c r="R61" s="6">
        <f t="shared" si="1"/>
        <v>2279.521739130435</v>
      </c>
      <c r="S61" s="6">
        <f t="shared" si="2"/>
        <v>11717.326086956522</v>
      </c>
      <c r="T61" s="6">
        <f t="shared" si="3"/>
        <v>732.18478260869563</v>
      </c>
      <c r="U61" s="6">
        <f t="shared" si="4"/>
        <v>732.18478260869563</v>
      </c>
      <c r="V61" s="6">
        <f t="shared" si="5"/>
        <v>387.61956521739131</v>
      </c>
      <c r="W61" s="6">
        <f t="shared" si="6"/>
        <v>325.97826086956519</v>
      </c>
      <c r="X61" s="6">
        <f t="shared" si="7"/>
        <v>76.532608695652172</v>
      </c>
      <c r="Y61" s="6">
        <f t="shared" si="8"/>
        <v>0</v>
      </c>
      <c r="Z61" s="6">
        <f t="shared" si="9"/>
        <v>163.69565217391303</v>
      </c>
      <c r="AA61" s="6">
        <f t="shared" si="10"/>
        <v>883.38043478260875</v>
      </c>
      <c r="AB61" s="6">
        <f t="shared" si="11"/>
        <v>7.7934782608695654</v>
      </c>
      <c r="AC61" s="6">
        <f t="shared" si="12"/>
        <v>147.39130434782609</v>
      </c>
    </row>
    <row r="62" spans="1:29">
      <c r="A62" s="18" t="s">
        <v>124</v>
      </c>
      <c r="B62" s="18">
        <v>3</v>
      </c>
      <c r="C62" s="22">
        <f>VLOOKUP(A62,[3]Enrollment!$B$3:$C$80,2,FALSE)</f>
        <v>467</v>
      </c>
      <c r="D62" s="6">
        <f>SUM(VLOOKUP(A62,'[3]Data 2009'!$A$3:$BO$79,5,FALSE)+VLOOKUP(A62,'[3]Data 2009'!$A$3:$BO$79,13,FALSE)+VLOOKUP(A62,'[3]Data 2009'!$A$3:$BO$79,COLUMN('[3]Data 2009'!$BC$2:$BC$79),FALSE)+VLOOKUP(A62,'[3]Data 2009'!$A$3:$BO$79,COLUMN('[3]Data 2009'!$BD$3),FALSE)+VLOOKUP(A62,'[3]Data 2009'!$A$3:$BO$79,COLUMN('[3]Data 2009'!$BE$3),FALSE)+VLOOKUP(A62,'[3]Data 2009'!$A$3:$BO$79,COLUMN('[3]Data 2009'!$BF$3),FALSE)+VLOOKUP(A62,'[3]Data 2009'!$A$3:$BO$79,COLUMN('[3]Data 2009'!$BN$3),FALSE))</f>
        <v>646260</v>
      </c>
      <c r="E62" s="6">
        <f>(VLOOKUP(A62,'[3]Data 2009'!$A$3:$BO$79,COLUMN('[3]Data 2009'!$D$1),FALSE)+VLOOKUP(A62,'[3]Data 2009'!$A$3:$BO$79,COLUMN('[3]Data 2009'!$I$3),FALSE)+VLOOKUP(A62,'[3]Data 2009'!$A$3:$BO$79,COLUMN('[3]Data 2009'!$T$3),FALSE)+VLOOKUP(A62,'[3]Data 2009'!$A$3:$BO$79,COLUMN('[3]Data 2009'!$AS$3),FALSE)+VLOOKUP(A62,'[3]Data 2009'!$A$3:$BO$79,COLUMN('[3]Data 2009'!$AY$3),FALSE)+VLOOKUP(A62,'[3]Data 2009'!$A$3:$BO$79,COLUMN('[3]Data 2009'!$BB$3),FALSE)+VLOOKUP(A62,'[3]Data 2009'!$A$3:$BO$79,COLUMN('[3]Data 2009'!$BG$3),FALSE))</f>
        <v>3688878</v>
      </c>
      <c r="F62" s="6">
        <f>VLOOKUP(A62,'[3]Data 2009'!$A$3:$BO$79,COLUMN('[3]Data 2009'!H64),FALSE)+VLOOKUP(A62,'[3]Data 2009'!$A$3:$BO$79,COLUMN('[3]Data 2009'!V64),FALSE)+VLOOKUP(A62,'[3]Data 2009'!$A$3:$BO$79,COLUMN('[3]Data 2009'!W64),FALSE)+VLOOKUP(A62,'[3]Data 2009'!$A$3:$BO$79,COLUMN('[3]Data 2009'!X64),FALSE)+VLOOKUP(A62,'[3]Data 2009'!$A$3:$BO$79,COLUMN('[3]Data 2009'!Y64),FALSE)+VLOOKUP(A62,'[3]Data 2009'!$A$3:$BO$79,COLUMN('[3]Data 2009'!AT64),FALSE)+VLOOKUP(A62,'[3]Data 2009'!$A$3:$BO$79,COLUMN('[3]Data 2009'!AX64),FALSE)+VLOOKUP(A62,'[3]Data 2009'!$A$3:$BO$79,COLUMN('[3]Data 2009'!AZ64),FALSE)+VLOOKUP(A62,'[3]Data 2009'!$A$3:$BO$79,COLUMN('[3]Data 2009'!BA64),FALSE)+VLOOKUP(A62,'[3]Data 2009'!$A$3:$BO$79,COLUMN('[3]Data 2009'!BJ64))</f>
        <v>180424</v>
      </c>
      <c r="G62" s="6">
        <f>VLOOKUP(A62,'[3]Data 2009'!$A$3:$BO$79,COLUMN('[3]Data 2009'!U97),FALSE)+VLOOKUP(A62,'[3]Data 2009'!$A$3:$BO$79,COLUMN('[3]Data 2009'!AH97),FALSE)+VLOOKUP(A62,'[3]Data 2009'!$A$3:$BO$79,COLUMN('[3]Data 2009'!AI97),FALSE)+VLOOKUP(A62,'[3]Data 2009'!$A$3:$BO$79,COLUMN('[3]Data 2009'!AJ97),FALSE)+VLOOKUP(A62,'[3]Data 2009'!$A$3:$BO$79,COLUMN('[3]Data 2009'!AK97),FALSE)+VLOOKUP(A62,'[3]Data 2009'!$A$3:$BO$79,COLUMN('[3]Data 2009'!AL97),FALSE)+VLOOKUP(A62,'[3]Data 2009'!$A$3:$BO$79,COLUMN('[3]Data 2009'!BH97),FALSE)+VLOOKUP(A62,'[3]Data 2009'!$A$3:$BO$79,COLUMN('[3]Data 2009'!BI97),FALSE)+VLOOKUP(A62,'[3]Data 2009'!$A$3:$BO$79,COLUMN('[3]Data 2009'!BL97),FALSE)</f>
        <v>190007</v>
      </c>
      <c r="H62" s="6">
        <f>VLOOKUP(A62,'[3]Data 2009'!$A$3:$BO$79,COLUMN('[3]Data 2009'!N97),FALSE)+VLOOKUP(A62,'[3]Data 2009'!$A$3:$BO$79,COLUMN('[3]Data 2009'!P97),FALSE)+VLOOKUP(A62,'[3]Data 2009'!$A$3:$BO$79,COLUMN('[3]Data 2009'!Q97),FALSE)</f>
        <v>17016</v>
      </c>
      <c r="I62" s="6">
        <f>VLOOKUP(A62,'[3]Data 2009'!$A$3:$BO$79,COLUMN('[3]Data 2009'!J64),FALSE)+VLOOKUP(A62,'[3]Data 2009'!$A$3:$BO$79,COLUMN('[3]Data 2009'!R64),FALSE)+VLOOKUP(A62,'[3]Data 2009'!$A$3:$BO$79,COLUMN('[3]Data 2009'!S64),FALSE)+VLOOKUP(A62,'[3]Data 2009'!$A$3:$BO$79,COLUMN('[3]Data 2009'!Z64),FALSE)+VLOOKUP(A62,'[3]Data 2009'!$A$3:$BO$79,COLUMN('[3]Data 2009'!AA64),FALSE)+VLOOKUP(A62,'[3]Data 2009'!$A$3:$BO$79,COLUMN('[3]Data 2009'!AD64),FALSE)+VLOOKUP(A62,'[3]Data 2009'!$A$3:$BO$79,COLUMN('[3]Data 2009'!AE64),FALSE)+VLOOKUP(A62,'[3]Data 2009'!$A$3:$BO$79,COLUMN('[3]Data 2009'!AF64),FALSE)+VLOOKUP(A62,'[3]Data 2009'!$A$3:$BO$79,COLUMN('[3]Data 2009'!AW64),FALSE)+VLOOKUP(A62,'[3]Data 2009'!$A$3:$BO$79,COLUMN('[3]Data 2009'!BK64),FALSE)</f>
        <v>1278582</v>
      </c>
      <c r="J62" s="6">
        <f>VLOOKUP(A62,'[3]Data 2009'!$A$3:$BO$79,COLUMN('[3]Data 2009'!F64),FALSE)+VLOOKUP(A62,'[3]Data 2009'!$A$3:$BO$79,COLUMN('[3]Data 2009'!AR64),FALSE)+VLOOKUP(A62,'[3]Data 2009'!$A$3:$BO$79,COLUMN('[3]Data 2009'!AU64),FALSE)</f>
        <v>102760</v>
      </c>
      <c r="K62" s="6">
        <f>VLOOKUP(A62,'[3]Data 2009'!$A$3:$BO$79,COLUMN('[3]Data 2009'!G64),FALSE)+VLOOKUP(A62,'[3]Data 2009'!$A$3:$BO$79,COLUMN('[3]Data 2009'!AO64),FALSE)+VLOOKUP(A62,'[3]Data 2009'!$A$3:$BO$79,COLUMN('[3]Data 2009'!AV64),FALSE)+VLOOKUP(A62,'[3]Data 2009'!$A$3:$BO$79,COLUMN('[3]Data 2009'!BO64),FALSE)+VLOOKUP(A62,'[3]Data 2009'!$A$3:$BO$79,COLUMN('[3]Data 2009'!AP64),FALSE)</f>
        <v>48572</v>
      </c>
      <c r="L62" s="6">
        <f>VLOOKUP(A62,'[3]Data 2009'!$A$3:$BO$79,COLUMN('[3]Data 2009'!L64),FALSE)+VLOOKUP(A62,'[3]Data 2009'!$A$3:$BO$79,COLUMN('[3]Data 2009'!AB64),FALSE)+VLOOKUP(A62,'[3]Data 2009'!$A$3:$BO$79,COLUMN('[3]Data 2009'!AC64),FALSE)+VLOOKUP(A62,'[3]Data 2009'!$A$3:$BO$79,COLUMN('[3]Data 2009'!BM64),FALSE)+VLOOKUP(A62,'[3]Data 2009'!$A$3:$BO$79,COLUMN('[3]Data 2009'!K64),FALSE)</f>
        <v>45062</v>
      </c>
      <c r="M62" s="6">
        <f>VLOOKUP(A62,'[3]Data 2009'!$A$3:$BO$79,COLUMN('[3]Data 2009'!AG64),FALSE)+VLOOKUP(A62,'[3]Data 2009'!$A$3:$BO$79,COLUMN('[3]Data 2009'!AM64),FALSE)+VLOOKUP(A62,'[3]Data 2009'!$A$3:$BO$79,COLUMN('[3]Data 2009'!AN64),FALSE)+VLOOKUP(A62,'[3]Data 2009'!$A$3:$BO$79,COLUMN('[3]Data 2009'!AT64),FALSE)</f>
        <v>41821</v>
      </c>
      <c r="N62" s="6">
        <f>VLOOKUP(A62,'[3]Data 2009'!$A$3:$BO$79,COLUMN('[3]Data 2009'!O64),FALSE)+VLOOKUP(A62,'[3]Data 2009'!$A$3:$BO$79,COLUMN('[3]Data 2009'!AQ64),FALSE)</f>
        <v>25764</v>
      </c>
      <c r="O62" s="6">
        <f>VLOOKUP(A62,'[3]Data 2009'!$A$3:$BR$79,COLUMN('[3]Data 2009'!BR63),FALSE)</f>
        <v>165400</v>
      </c>
      <c r="P62" s="21">
        <f t="shared" si="0"/>
        <v>6430546</v>
      </c>
      <c r="R62" s="6">
        <f t="shared" si="1"/>
        <v>1383.8543897216275</v>
      </c>
      <c r="S62" s="6">
        <f t="shared" si="2"/>
        <v>7899.0963597430409</v>
      </c>
      <c r="T62" s="6">
        <f t="shared" si="3"/>
        <v>406.86723768736618</v>
      </c>
      <c r="U62" s="6">
        <f t="shared" si="4"/>
        <v>406.86723768736618</v>
      </c>
      <c r="V62" s="6">
        <f t="shared" si="5"/>
        <v>36.436830835117775</v>
      </c>
      <c r="W62" s="6">
        <f t="shared" si="6"/>
        <v>2737.8629550321198</v>
      </c>
      <c r="X62" s="6">
        <f t="shared" si="7"/>
        <v>220.04282655246251</v>
      </c>
      <c r="Y62" s="6">
        <f t="shared" si="8"/>
        <v>104.0085653104925</v>
      </c>
      <c r="Z62" s="6">
        <f t="shared" si="9"/>
        <v>96.492505353319061</v>
      </c>
      <c r="AA62" s="6">
        <f t="shared" si="10"/>
        <v>89.55246252676659</v>
      </c>
      <c r="AB62" s="6">
        <f t="shared" si="11"/>
        <v>55.16916488222698</v>
      </c>
      <c r="AC62" s="6">
        <f t="shared" si="12"/>
        <v>354.17558886509636</v>
      </c>
    </row>
    <row r="63" spans="1:29">
      <c r="A63" s="18" t="s">
        <v>125</v>
      </c>
      <c r="B63" s="18">
        <v>1</v>
      </c>
      <c r="C63" s="22">
        <f>VLOOKUP(A63,[3]Enrollment!$B$3:$C$80,2,FALSE)</f>
        <v>118</v>
      </c>
      <c r="D63" s="6">
        <f>SUM(VLOOKUP(A63,'[3]Data 2009'!$A$3:$BO$79,5,FALSE)+VLOOKUP(A63,'[3]Data 2009'!$A$3:$BO$79,13,FALSE)+VLOOKUP(A63,'[3]Data 2009'!$A$3:$BO$79,COLUMN('[3]Data 2009'!$BC$2:$BC$79),FALSE)+VLOOKUP(A63,'[3]Data 2009'!$A$3:$BO$79,COLUMN('[3]Data 2009'!$BD$3),FALSE)+VLOOKUP(A63,'[3]Data 2009'!$A$3:$BO$79,COLUMN('[3]Data 2009'!$BE$3),FALSE)+VLOOKUP(A63,'[3]Data 2009'!$A$3:$BO$79,COLUMN('[3]Data 2009'!$BF$3),FALSE)+VLOOKUP(A63,'[3]Data 2009'!$A$3:$BO$79,COLUMN('[3]Data 2009'!$BN$3),FALSE))</f>
        <v>239550</v>
      </c>
      <c r="E63" s="6">
        <f>(VLOOKUP(A63,'[3]Data 2009'!$A$3:$BO$79,COLUMN('[3]Data 2009'!$D$1),FALSE)+VLOOKUP(A63,'[3]Data 2009'!$A$3:$BO$79,COLUMN('[3]Data 2009'!$I$3),FALSE)+VLOOKUP(A63,'[3]Data 2009'!$A$3:$BO$79,COLUMN('[3]Data 2009'!$T$3),FALSE)+VLOOKUP(A63,'[3]Data 2009'!$A$3:$BO$79,COLUMN('[3]Data 2009'!$AS$3),FALSE)+VLOOKUP(A63,'[3]Data 2009'!$A$3:$BO$79,COLUMN('[3]Data 2009'!$AY$3),FALSE)+VLOOKUP(A63,'[3]Data 2009'!$A$3:$BO$79,COLUMN('[3]Data 2009'!$BB$3),FALSE)+VLOOKUP(A63,'[3]Data 2009'!$A$3:$BO$79,COLUMN('[3]Data 2009'!$BG$3),FALSE))</f>
        <v>1019559</v>
      </c>
      <c r="F63" s="6">
        <f>VLOOKUP(A63,'[3]Data 2009'!$A$3:$BO$79,COLUMN('[3]Data 2009'!H65),FALSE)+VLOOKUP(A63,'[3]Data 2009'!$A$3:$BO$79,COLUMN('[3]Data 2009'!V65),FALSE)+VLOOKUP(A63,'[3]Data 2009'!$A$3:$BO$79,COLUMN('[3]Data 2009'!W65),FALSE)+VLOOKUP(A63,'[3]Data 2009'!$A$3:$BO$79,COLUMN('[3]Data 2009'!X65),FALSE)+VLOOKUP(A63,'[3]Data 2009'!$A$3:$BO$79,COLUMN('[3]Data 2009'!Y65),FALSE)+VLOOKUP(A63,'[3]Data 2009'!$A$3:$BO$79,COLUMN('[3]Data 2009'!AT65),FALSE)+VLOOKUP(A63,'[3]Data 2009'!$A$3:$BO$79,COLUMN('[3]Data 2009'!AX65),FALSE)+VLOOKUP(A63,'[3]Data 2009'!$A$3:$BO$79,COLUMN('[3]Data 2009'!AZ65),FALSE)+VLOOKUP(A63,'[3]Data 2009'!$A$3:$BO$79,COLUMN('[3]Data 2009'!BA65),FALSE)+VLOOKUP(A63,'[3]Data 2009'!$A$3:$BO$79,COLUMN('[3]Data 2009'!BJ65))</f>
        <v>38937</v>
      </c>
      <c r="G63" s="6">
        <f>VLOOKUP(A63,'[3]Data 2009'!$A$3:$BO$79,COLUMN('[3]Data 2009'!U98),FALSE)+VLOOKUP(A63,'[3]Data 2009'!$A$3:$BO$79,COLUMN('[3]Data 2009'!AH98),FALSE)+VLOOKUP(A63,'[3]Data 2009'!$A$3:$BO$79,COLUMN('[3]Data 2009'!AI98),FALSE)+VLOOKUP(A63,'[3]Data 2009'!$A$3:$BO$79,COLUMN('[3]Data 2009'!AJ98),FALSE)+VLOOKUP(A63,'[3]Data 2009'!$A$3:$BO$79,COLUMN('[3]Data 2009'!AK98),FALSE)+VLOOKUP(A63,'[3]Data 2009'!$A$3:$BO$79,COLUMN('[3]Data 2009'!AL98),FALSE)+VLOOKUP(A63,'[3]Data 2009'!$A$3:$BO$79,COLUMN('[3]Data 2009'!BH98),FALSE)+VLOOKUP(A63,'[3]Data 2009'!$A$3:$BO$79,COLUMN('[3]Data 2009'!BI98),FALSE)+VLOOKUP(A63,'[3]Data 2009'!$A$3:$BO$79,COLUMN('[3]Data 2009'!BL98),FALSE)</f>
        <v>29787</v>
      </c>
      <c r="H63" s="6">
        <f>VLOOKUP(A63,'[3]Data 2009'!$A$3:$BO$79,COLUMN('[3]Data 2009'!N98),FALSE)+VLOOKUP(A63,'[3]Data 2009'!$A$3:$BO$79,COLUMN('[3]Data 2009'!P98),FALSE)+VLOOKUP(A63,'[3]Data 2009'!$A$3:$BO$79,COLUMN('[3]Data 2009'!Q98),FALSE)</f>
        <v>114911</v>
      </c>
      <c r="I63" s="6">
        <f>VLOOKUP(A63,'[3]Data 2009'!$A$3:$BO$79,COLUMN('[3]Data 2009'!J65),FALSE)+VLOOKUP(A63,'[3]Data 2009'!$A$3:$BO$79,COLUMN('[3]Data 2009'!R65),FALSE)+VLOOKUP(A63,'[3]Data 2009'!$A$3:$BO$79,COLUMN('[3]Data 2009'!S65),FALSE)+VLOOKUP(A63,'[3]Data 2009'!$A$3:$BO$79,COLUMN('[3]Data 2009'!Z65),FALSE)+VLOOKUP(A63,'[3]Data 2009'!$A$3:$BO$79,COLUMN('[3]Data 2009'!AA65),FALSE)+VLOOKUP(A63,'[3]Data 2009'!$A$3:$BO$79,COLUMN('[3]Data 2009'!AD65),FALSE)+VLOOKUP(A63,'[3]Data 2009'!$A$3:$BO$79,COLUMN('[3]Data 2009'!AE65),FALSE)+VLOOKUP(A63,'[3]Data 2009'!$A$3:$BO$79,COLUMN('[3]Data 2009'!AF65),FALSE)+VLOOKUP(A63,'[3]Data 2009'!$A$3:$BO$79,COLUMN('[3]Data 2009'!AW65),FALSE)+VLOOKUP(A63,'[3]Data 2009'!$A$3:$BO$79,COLUMN('[3]Data 2009'!BK65),FALSE)</f>
        <v>215591</v>
      </c>
      <c r="J63" s="6">
        <f>VLOOKUP(A63,'[3]Data 2009'!$A$3:$BO$79,COLUMN('[3]Data 2009'!F65),FALSE)+VLOOKUP(A63,'[3]Data 2009'!$A$3:$BO$79,COLUMN('[3]Data 2009'!AR65),FALSE)+VLOOKUP(A63,'[3]Data 2009'!$A$3:$BO$79,COLUMN('[3]Data 2009'!AU65),FALSE)</f>
        <v>42784</v>
      </c>
      <c r="K63" s="6">
        <f>VLOOKUP(A63,'[3]Data 2009'!$A$3:$BO$79,COLUMN('[3]Data 2009'!G65),FALSE)+VLOOKUP(A63,'[3]Data 2009'!$A$3:$BO$79,COLUMN('[3]Data 2009'!AO65),FALSE)+VLOOKUP(A63,'[3]Data 2009'!$A$3:$BO$79,COLUMN('[3]Data 2009'!AV65),FALSE)+VLOOKUP(A63,'[3]Data 2009'!$A$3:$BO$79,COLUMN('[3]Data 2009'!BO65),FALSE)+VLOOKUP(A63,'[3]Data 2009'!$A$3:$BO$79,COLUMN('[3]Data 2009'!AP65),FALSE)</f>
        <v>30322</v>
      </c>
      <c r="L63" s="6">
        <f>VLOOKUP(A63,'[3]Data 2009'!$A$3:$BO$79,COLUMN('[3]Data 2009'!L65),FALSE)+VLOOKUP(A63,'[3]Data 2009'!$A$3:$BO$79,COLUMN('[3]Data 2009'!AB65),FALSE)+VLOOKUP(A63,'[3]Data 2009'!$A$3:$BO$79,COLUMN('[3]Data 2009'!AC65),FALSE)+VLOOKUP(A63,'[3]Data 2009'!$A$3:$BO$79,COLUMN('[3]Data 2009'!BM65),FALSE)+VLOOKUP(A63,'[3]Data 2009'!$A$3:$BO$79,COLUMN('[3]Data 2009'!K65),FALSE)</f>
        <v>44952</v>
      </c>
      <c r="M63" s="6">
        <f>VLOOKUP(A63,'[3]Data 2009'!$A$3:$BO$79,COLUMN('[3]Data 2009'!AG65),FALSE)+VLOOKUP(A63,'[3]Data 2009'!$A$3:$BO$79,COLUMN('[3]Data 2009'!AM65),FALSE)+VLOOKUP(A63,'[3]Data 2009'!$A$3:$BO$79,COLUMN('[3]Data 2009'!AN65),FALSE)+VLOOKUP(A63,'[3]Data 2009'!$A$3:$BO$79,COLUMN('[3]Data 2009'!AT65),FALSE)</f>
        <v>42879</v>
      </c>
      <c r="N63" s="6">
        <f>VLOOKUP(A63,'[3]Data 2009'!$A$3:$BO$79,COLUMN('[3]Data 2009'!O65),FALSE)+VLOOKUP(A63,'[3]Data 2009'!$A$3:$BO$79,COLUMN('[3]Data 2009'!AQ65),FALSE)</f>
        <v>4498</v>
      </c>
      <c r="O63" s="6">
        <f>VLOOKUP(A63,'[3]Data 2009'!$A$3:$BR$79,COLUMN('[3]Data 2009'!BR64),FALSE)</f>
        <v>21912</v>
      </c>
      <c r="P63" s="21">
        <f t="shared" si="0"/>
        <v>1845682</v>
      </c>
      <c r="R63" s="6">
        <f t="shared" si="1"/>
        <v>2030.0847457627119</v>
      </c>
      <c r="S63" s="6">
        <f t="shared" si="2"/>
        <v>8640.3305084745771</v>
      </c>
      <c r="T63" s="6">
        <f t="shared" si="3"/>
        <v>252.43220338983051</v>
      </c>
      <c r="U63" s="6">
        <f t="shared" si="4"/>
        <v>252.43220338983051</v>
      </c>
      <c r="V63" s="6">
        <f t="shared" si="5"/>
        <v>973.82203389830511</v>
      </c>
      <c r="W63" s="6">
        <f t="shared" si="6"/>
        <v>1827.042372881356</v>
      </c>
      <c r="X63" s="6">
        <f t="shared" si="7"/>
        <v>362.57627118644069</v>
      </c>
      <c r="Y63" s="6">
        <f t="shared" si="8"/>
        <v>256.96610169491527</v>
      </c>
      <c r="Z63" s="6">
        <f t="shared" si="9"/>
        <v>380.94915254237287</v>
      </c>
      <c r="AA63" s="6">
        <f t="shared" si="10"/>
        <v>363.38135593220341</v>
      </c>
      <c r="AB63" s="6">
        <f t="shared" si="11"/>
        <v>38.118644067796609</v>
      </c>
      <c r="AC63" s="6">
        <f t="shared" si="12"/>
        <v>185.69491525423729</v>
      </c>
    </row>
    <row r="64" spans="1:29">
      <c r="A64" s="18" t="s">
        <v>126</v>
      </c>
      <c r="B64" s="18">
        <v>5</v>
      </c>
      <c r="C64" s="22">
        <f>VLOOKUP(A64,[3]Enrollment!$B$3:$C$80,2,FALSE)</f>
        <v>334</v>
      </c>
      <c r="D64" s="6">
        <f>SUM(VLOOKUP(A64,'[3]Data 2009'!$A$3:$BO$79,5,FALSE)+VLOOKUP(A64,'[3]Data 2009'!$A$3:$BO$79,13,FALSE)+VLOOKUP(A64,'[3]Data 2009'!$A$3:$BO$79,COLUMN('[3]Data 2009'!$BC$2:$BC$79),FALSE)+VLOOKUP(A64,'[3]Data 2009'!$A$3:$BO$79,COLUMN('[3]Data 2009'!$BD$3),FALSE)+VLOOKUP(A64,'[3]Data 2009'!$A$3:$BO$79,COLUMN('[3]Data 2009'!$BE$3),FALSE)+VLOOKUP(A64,'[3]Data 2009'!$A$3:$BO$79,COLUMN('[3]Data 2009'!$BF$3),FALSE)+VLOOKUP(A64,'[3]Data 2009'!$A$3:$BO$79,COLUMN('[3]Data 2009'!$BN$3),FALSE))</f>
        <v>283663</v>
      </c>
      <c r="E64" s="6">
        <f>(VLOOKUP(A64,'[3]Data 2009'!$A$3:$BO$79,COLUMN('[3]Data 2009'!$D$1),FALSE)+VLOOKUP(A64,'[3]Data 2009'!$A$3:$BO$79,COLUMN('[3]Data 2009'!$I$3),FALSE)+VLOOKUP(A64,'[3]Data 2009'!$A$3:$BO$79,COLUMN('[3]Data 2009'!$T$3),FALSE)+VLOOKUP(A64,'[3]Data 2009'!$A$3:$BO$79,COLUMN('[3]Data 2009'!$AS$3),FALSE)+VLOOKUP(A64,'[3]Data 2009'!$A$3:$BO$79,COLUMN('[3]Data 2009'!$AY$3),FALSE)+VLOOKUP(A64,'[3]Data 2009'!$A$3:$BO$79,COLUMN('[3]Data 2009'!$BB$3),FALSE)+VLOOKUP(A64,'[3]Data 2009'!$A$3:$BO$79,COLUMN('[3]Data 2009'!$BG$3),FALSE))</f>
        <v>8000361</v>
      </c>
      <c r="F64" s="6">
        <f>VLOOKUP(A64,'[3]Data 2009'!$A$3:$BO$79,COLUMN('[3]Data 2009'!H66),FALSE)+VLOOKUP(A64,'[3]Data 2009'!$A$3:$BO$79,COLUMN('[3]Data 2009'!V66),FALSE)+VLOOKUP(A64,'[3]Data 2009'!$A$3:$BO$79,COLUMN('[3]Data 2009'!W66),FALSE)+VLOOKUP(A64,'[3]Data 2009'!$A$3:$BO$79,COLUMN('[3]Data 2009'!X66),FALSE)+VLOOKUP(A64,'[3]Data 2009'!$A$3:$BO$79,COLUMN('[3]Data 2009'!Y66),FALSE)+VLOOKUP(A64,'[3]Data 2009'!$A$3:$BO$79,COLUMN('[3]Data 2009'!AT66),FALSE)+VLOOKUP(A64,'[3]Data 2009'!$A$3:$BO$79,COLUMN('[3]Data 2009'!AX66),FALSE)+VLOOKUP(A64,'[3]Data 2009'!$A$3:$BO$79,COLUMN('[3]Data 2009'!AZ66),FALSE)+VLOOKUP(A64,'[3]Data 2009'!$A$3:$BO$79,COLUMN('[3]Data 2009'!BA66),FALSE)+VLOOKUP(A64,'[3]Data 2009'!$A$3:$BO$79,COLUMN('[3]Data 2009'!BJ66))</f>
        <v>0</v>
      </c>
      <c r="G64" s="6">
        <f>VLOOKUP(A64,'[3]Data 2009'!$A$3:$BO$79,COLUMN('[3]Data 2009'!U99),FALSE)+VLOOKUP(A64,'[3]Data 2009'!$A$3:$BO$79,COLUMN('[3]Data 2009'!AH99),FALSE)+VLOOKUP(A64,'[3]Data 2009'!$A$3:$BO$79,COLUMN('[3]Data 2009'!AI99),FALSE)+VLOOKUP(A64,'[3]Data 2009'!$A$3:$BO$79,COLUMN('[3]Data 2009'!AJ99),FALSE)+VLOOKUP(A64,'[3]Data 2009'!$A$3:$BO$79,COLUMN('[3]Data 2009'!AK99),FALSE)+VLOOKUP(A64,'[3]Data 2009'!$A$3:$BO$79,COLUMN('[3]Data 2009'!AL99),FALSE)+VLOOKUP(A64,'[3]Data 2009'!$A$3:$BO$79,COLUMN('[3]Data 2009'!BH99),FALSE)+VLOOKUP(A64,'[3]Data 2009'!$A$3:$BO$79,COLUMN('[3]Data 2009'!BI99),FALSE)+VLOOKUP(A64,'[3]Data 2009'!$A$3:$BO$79,COLUMN('[3]Data 2009'!BL99),FALSE)</f>
        <v>127058</v>
      </c>
      <c r="H64" s="6">
        <f>VLOOKUP(A64,'[3]Data 2009'!$A$3:$BO$79,COLUMN('[3]Data 2009'!N99),FALSE)+VLOOKUP(A64,'[3]Data 2009'!$A$3:$BO$79,COLUMN('[3]Data 2009'!P99),FALSE)+VLOOKUP(A64,'[3]Data 2009'!$A$3:$BO$79,COLUMN('[3]Data 2009'!Q99),FALSE)</f>
        <v>46699</v>
      </c>
      <c r="I64" s="6">
        <f>VLOOKUP(A64,'[3]Data 2009'!$A$3:$BO$79,COLUMN('[3]Data 2009'!J66),FALSE)+VLOOKUP(A64,'[3]Data 2009'!$A$3:$BO$79,COLUMN('[3]Data 2009'!R66),FALSE)+VLOOKUP(A64,'[3]Data 2009'!$A$3:$BO$79,COLUMN('[3]Data 2009'!S66),FALSE)+VLOOKUP(A64,'[3]Data 2009'!$A$3:$BO$79,COLUMN('[3]Data 2009'!Z66),FALSE)+VLOOKUP(A64,'[3]Data 2009'!$A$3:$BO$79,COLUMN('[3]Data 2009'!AA66),FALSE)+VLOOKUP(A64,'[3]Data 2009'!$A$3:$BO$79,COLUMN('[3]Data 2009'!AD66),FALSE)+VLOOKUP(A64,'[3]Data 2009'!$A$3:$BO$79,COLUMN('[3]Data 2009'!AE66),FALSE)+VLOOKUP(A64,'[3]Data 2009'!$A$3:$BO$79,COLUMN('[3]Data 2009'!AF66),FALSE)+VLOOKUP(A64,'[3]Data 2009'!$A$3:$BO$79,COLUMN('[3]Data 2009'!AW66),FALSE)+VLOOKUP(A64,'[3]Data 2009'!$A$3:$BO$79,COLUMN('[3]Data 2009'!BK66),FALSE)</f>
        <v>42423</v>
      </c>
      <c r="J64" s="6">
        <f>VLOOKUP(A64,'[3]Data 2009'!$A$3:$BO$79,COLUMN('[3]Data 2009'!F66),FALSE)+VLOOKUP(A64,'[3]Data 2009'!$A$3:$BO$79,COLUMN('[3]Data 2009'!AR66),FALSE)+VLOOKUP(A64,'[3]Data 2009'!$A$3:$BO$79,COLUMN('[3]Data 2009'!AU66),FALSE)</f>
        <v>146421</v>
      </c>
      <c r="K64" s="6">
        <f>VLOOKUP(A64,'[3]Data 2009'!$A$3:$BO$79,COLUMN('[3]Data 2009'!G66),FALSE)+VLOOKUP(A64,'[3]Data 2009'!$A$3:$BO$79,COLUMN('[3]Data 2009'!AO66),FALSE)+VLOOKUP(A64,'[3]Data 2009'!$A$3:$BO$79,COLUMN('[3]Data 2009'!AV66),FALSE)+VLOOKUP(A64,'[3]Data 2009'!$A$3:$BO$79,COLUMN('[3]Data 2009'!BO66),FALSE)+VLOOKUP(A64,'[3]Data 2009'!$A$3:$BO$79,COLUMN('[3]Data 2009'!AP66),FALSE)</f>
        <v>204398</v>
      </c>
      <c r="L64" s="6">
        <f>VLOOKUP(A64,'[3]Data 2009'!$A$3:$BO$79,COLUMN('[3]Data 2009'!L66),FALSE)+VLOOKUP(A64,'[3]Data 2009'!$A$3:$BO$79,COLUMN('[3]Data 2009'!AB66),FALSE)+VLOOKUP(A64,'[3]Data 2009'!$A$3:$BO$79,COLUMN('[3]Data 2009'!AC66),FALSE)+VLOOKUP(A64,'[3]Data 2009'!$A$3:$BO$79,COLUMN('[3]Data 2009'!BM66),FALSE)+VLOOKUP(A64,'[3]Data 2009'!$A$3:$BO$79,COLUMN('[3]Data 2009'!K66),FALSE)</f>
        <v>32509</v>
      </c>
      <c r="M64" s="6">
        <f>VLOOKUP(A64,'[3]Data 2009'!$A$3:$BO$79,COLUMN('[3]Data 2009'!AG66),FALSE)+VLOOKUP(A64,'[3]Data 2009'!$A$3:$BO$79,COLUMN('[3]Data 2009'!AM66),FALSE)+VLOOKUP(A64,'[3]Data 2009'!$A$3:$BO$79,COLUMN('[3]Data 2009'!AN66),FALSE)+VLOOKUP(A64,'[3]Data 2009'!$A$3:$BO$79,COLUMN('[3]Data 2009'!AT66),FALSE)</f>
        <v>240373</v>
      </c>
      <c r="N64" s="6">
        <f>VLOOKUP(A64,'[3]Data 2009'!$A$3:$BO$79,COLUMN('[3]Data 2009'!O66),FALSE)+VLOOKUP(A64,'[3]Data 2009'!$A$3:$BO$79,COLUMN('[3]Data 2009'!AQ66),FALSE)</f>
        <v>0</v>
      </c>
      <c r="O64" s="6">
        <f>VLOOKUP(A64,'[3]Data 2009'!$A$3:$BR$79,COLUMN('[3]Data 2009'!BR65),FALSE)</f>
        <v>175990</v>
      </c>
      <c r="P64" s="21">
        <f t="shared" si="0"/>
        <v>9299895</v>
      </c>
      <c r="R64" s="6">
        <f t="shared" si="1"/>
        <v>849.2904191616766</v>
      </c>
      <c r="S64" s="6">
        <f t="shared" si="2"/>
        <v>23953.176646706586</v>
      </c>
      <c r="T64" s="6">
        <f t="shared" si="3"/>
        <v>380.41317365269464</v>
      </c>
      <c r="U64" s="6">
        <f t="shared" si="4"/>
        <v>380.41317365269464</v>
      </c>
      <c r="V64" s="6">
        <f t="shared" si="5"/>
        <v>139.81736526946108</v>
      </c>
      <c r="W64" s="6">
        <f t="shared" si="6"/>
        <v>127.01497005988024</v>
      </c>
      <c r="X64" s="6">
        <f t="shared" si="7"/>
        <v>438.38622754491018</v>
      </c>
      <c r="Y64" s="6">
        <f t="shared" si="8"/>
        <v>611.97005988023955</v>
      </c>
      <c r="Z64" s="6">
        <f t="shared" si="9"/>
        <v>97.332335329341319</v>
      </c>
      <c r="AA64" s="6">
        <f t="shared" si="10"/>
        <v>719.67964071856284</v>
      </c>
      <c r="AB64" s="6">
        <f t="shared" si="11"/>
        <v>0</v>
      </c>
      <c r="AC64" s="6">
        <f t="shared" si="12"/>
        <v>526.91616766467064</v>
      </c>
    </row>
    <row r="65" spans="1:30">
      <c r="A65" s="18" t="s">
        <v>127</v>
      </c>
      <c r="B65" s="18">
        <v>7</v>
      </c>
      <c r="C65" s="22">
        <f>VLOOKUP(A65,[3]Enrollment!$B$3:$C$80,2,FALSE)</f>
        <v>705</v>
      </c>
      <c r="D65" s="6">
        <f>SUM(VLOOKUP(A65,'[3]Data 2009'!$A$3:$BO$79,5,FALSE)+VLOOKUP(A65,'[3]Data 2009'!$A$3:$BO$79,13,FALSE)+VLOOKUP(A65,'[3]Data 2009'!$A$3:$BO$79,COLUMN('[3]Data 2009'!$BC$2:$BC$79),FALSE)+VLOOKUP(A65,'[3]Data 2009'!$A$3:$BO$79,COLUMN('[3]Data 2009'!$BD$3),FALSE)+VLOOKUP(A65,'[3]Data 2009'!$A$3:$BO$79,COLUMN('[3]Data 2009'!$BE$3),FALSE)+VLOOKUP(A65,'[3]Data 2009'!$A$3:$BO$79,COLUMN('[3]Data 2009'!$BF$3),FALSE)+VLOOKUP(A65,'[3]Data 2009'!$A$3:$BO$79,COLUMN('[3]Data 2009'!$BN$3),FALSE))</f>
        <v>1386215</v>
      </c>
      <c r="E65" s="6">
        <f>(VLOOKUP(A65,'[3]Data 2009'!$A$3:$BO$79,COLUMN('[3]Data 2009'!$D$1),FALSE)+VLOOKUP(A65,'[3]Data 2009'!$A$3:$BO$79,COLUMN('[3]Data 2009'!$I$3),FALSE)+VLOOKUP(A65,'[3]Data 2009'!$A$3:$BO$79,COLUMN('[3]Data 2009'!$T$3),FALSE)+VLOOKUP(A65,'[3]Data 2009'!$A$3:$BO$79,COLUMN('[3]Data 2009'!$AS$3),FALSE)+VLOOKUP(A65,'[3]Data 2009'!$A$3:$BO$79,COLUMN('[3]Data 2009'!$AY$3),FALSE)+VLOOKUP(A65,'[3]Data 2009'!$A$3:$BO$79,COLUMN('[3]Data 2009'!$BB$3),FALSE)+VLOOKUP(A65,'[3]Data 2009'!$A$3:$BO$79,COLUMN('[3]Data 2009'!$BG$3),FALSE))</f>
        <v>4964928</v>
      </c>
      <c r="F65" s="6">
        <f>VLOOKUP(A65,'[3]Data 2009'!$A$3:$BO$79,COLUMN('[3]Data 2009'!H67),FALSE)+VLOOKUP(A65,'[3]Data 2009'!$A$3:$BO$79,COLUMN('[3]Data 2009'!V67),FALSE)+VLOOKUP(A65,'[3]Data 2009'!$A$3:$BO$79,COLUMN('[3]Data 2009'!W67),FALSE)+VLOOKUP(A65,'[3]Data 2009'!$A$3:$BO$79,COLUMN('[3]Data 2009'!X67),FALSE)+VLOOKUP(A65,'[3]Data 2009'!$A$3:$BO$79,COLUMN('[3]Data 2009'!Y67),FALSE)+VLOOKUP(A65,'[3]Data 2009'!$A$3:$BO$79,COLUMN('[3]Data 2009'!AT67),FALSE)+VLOOKUP(A65,'[3]Data 2009'!$A$3:$BO$79,COLUMN('[3]Data 2009'!AX67),FALSE)+VLOOKUP(A65,'[3]Data 2009'!$A$3:$BO$79,COLUMN('[3]Data 2009'!AZ67),FALSE)+VLOOKUP(A65,'[3]Data 2009'!$A$3:$BO$79,COLUMN('[3]Data 2009'!BA67),FALSE)+VLOOKUP(A65,'[3]Data 2009'!$A$3:$BO$79,COLUMN('[3]Data 2009'!BJ67))</f>
        <v>170030</v>
      </c>
      <c r="G65" s="6">
        <f>VLOOKUP(A65,'[3]Data 2009'!$A$3:$BO$79,COLUMN('[3]Data 2009'!U100),FALSE)+VLOOKUP(A65,'[3]Data 2009'!$A$3:$BO$79,COLUMN('[3]Data 2009'!AH100),FALSE)+VLOOKUP(A65,'[3]Data 2009'!$A$3:$BO$79,COLUMN('[3]Data 2009'!AI100),FALSE)+VLOOKUP(A65,'[3]Data 2009'!$A$3:$BO$79,COLUMN('[3]Data 2009'!AJ100),FALSE)+VLOOKUP(A65,'[3]Data 2009'!$A$3:$BO$79,COLUMN('[3]Data 2009'!AK100),FALSE)+VLOOKUP(A65,'[3]Data 2009'!$A$3:$BO$79,COLUMN('[3]Data 2009'!AL100),FALSE)+VLOOKUP(A65,'[3]Data 2009'!$A$3:$BO$79,COLUMN('[3]Data 2009'!BH100),FALSE)+VLOOKUP(A65,'[3]Data 2009'!$A$3:$BO$79,COLUMN('[3]Data 2009'!BI100),FALSE)+VLOOKUP(A65,'[3]Data 2009'!$A$3:$BO$79,COLUMN('[3]Data 2009'!BL100),FALSE)</f>
        <v>320880</v>
      </c>
      <c r="H65" s="6">
        <f>VLOOKUP(A65,'[3]Data 2009'!$A$3:$BO$79,COLUMN('[3]Data 2009'!N100),FALSE)+VLOOKUP(A65,'[3]Data 2009'!$A$3:$BO$79,COLUMN('[3]Data 2009'!P100),FALSE)+VLOOKUP(A65,'[3]Data 2009'!$A$3:$BO$79,COLUMN('[3]Data 2009'!Q100),FALSE)</f>
        <v>12966</v>
      </c>
      <c r="I65" s="6">
        <f>VLOOKUP(A65,'[3]Data 2009'!$A$3:$BO$79,COLUMN('[3]Data 2009'!J67),FALSE)+VLOOKUP(A65,'[3]Data 2009'!$A$3:$BO$79,COLUMN('[3]Data 2009'!R67),FALSE)+VLOOKUP(A65,'[3]Data 2009'!$A$3:$BO$79,COLUMN('[3]Data 2009'!S67),FALSE)+VLOOKUP(A65,'[3]Data 2009'!$A$3:$BO$79,COLUMN('[3]Data 2009'!Z67),FALSE)+VLOOKUP(A65,'[3]Data 2009'!$A$3:$BO$79,COLUMN('[3]Data 2009'!AA67),FALSE)+VLOOKUP(A65,'[3]Data 2009'!$A$3:$BO$79,COLUMN('[3]Data 2009'!AD67),FALSE)+VLOOKUP(A65,'[3]Data 2009'!$A$3:$BO$79,COLUMN('[3]Data 2009'!AE67),FALSE)+VLOOKUP(A65,'[3]Data 2009'!$A$3:$BO$79,COLUMN('[3]Data 2009'!AF67),FALSE)+VLOOKUP(A65,'[3]Data 2009'!$A$3:$BO$79,COLUMN('[3]Data 2009'!AW67),FALSE)+VLOOKUP(A65,'[3]Data 2009'!$A$3:$BO$79,COLUMN('[3]Data 2009'!BK67),FALSE)</f>
        <v>1172792</v>
      </c>
      <c r="J65" s="6">
        <f>VLOOKUP(A65,'[3]Data 2009'!$A$3:$BO$79,COLUMN('[3]Data 2009'!F67),FALSE)+VLOOKUP(A65,'[3]Data 2009'!$A$3:$BO$79,COLUMN('[3]Data 2009'!AR67),FALSE)+VLOOKUP(A65,'[3]Data 2009'!$A$3:$BO$79,COLUMN('[3]Data 2009'!AU67),FALSE)</f>
        <v>116150</v>
      </c>
      <c r="K65" s="6">
        <f>VLOOKUP(A65,'[3]Data 2009'!$A$3:$BO$79,COLUMN('[3]Data 2009'!G67),FALSE)+VLOOKUP(A65,'[3]Data 2009'!$A$3:$BO$79,COLUMN('[3]Data 2009'!AO67),FALSE)+VLOOKUP(A65,'[3]Data 2009'!$A$3:$BO$79,COLUMN('[3]Data 2009'!AV67),FALSE)+VLOOKUP(A65,'[3]Data 2009'!$A$3:$BO$79,COLUMN('[3]Data 2009'!BO67),FALSE)+VLOOKUP(A65,'[3]Data 2009'!$A$3:$BO$79,COLUMN('[3]Data 2009'!AP67),FALSE)</f>
        <v>0</v>
      </c>
      <c r="L65" s="6">
        <f>VLOOKUP(A65,'[3]Data 2009'!$A$3:$BO$79,COLUMN('[3]Data 2009'!L67),FALSE)+VLOOKUP(A65,'[3]Data 2009'!$A$3:$BO$79,COLUMN('[3]Data 2009'!AB67),FALSE)+VLOOKUP(A65,'[3]Data 2009'!$A$3:$BO$79,COLUMN('[3]Data 2009'!AC67),FALSE)+VLOOKUP(A65,'[3]Data 2009'!$A$3:$BO$79,COLUMN('[3]Data 2009'!BM67),FALSE)+VLOOKUP(A65,'[3]Data 2009'!$A$3:$BO$79,COLUMN('[3]Data 2009'!K67),FALSE)</f>
        <v>146537</v>
      </c>
      <c r="M65" s="6">
        <f>VLOOKUP(A65,'[3]Data 2009'!$A$3:$BO$79,COLUMN('[3]Data 2009'!AG67),FALSE)+VLOOKUP(A65,'[3]Data 2009'!$A$3:$BO$79,COLUMN('[3]Data 2009'!AM67),FALSE)+VLOOKUP(A65,'[3]Data 2009'!$A$3:$BO$79,COLUMN('[3]Data 2009'!AN67),FALSE)+VLOOKUP(A65,'[3]Data 2009'!$A$3:$BO$79,COLUMN('[3]Data 2009'!AT67),FALSE)</f>
        <v>293359</v>
      </c>
      <c r="N65" s="6">
        <f>VLOOKUP(A65,'[3]Data 2009'!$A$3:$BO$79,COLUMN('[3]Data 2009'!O67),FALSE)+VLOOKUP(A65,'[3]Data 2009'!$A$3:$BO$79,COLUMN('[3]Data 2009'!AQ67),FALSE)</f>
        <v>4837</v>
      </c>
      <c r="O65" s="6">
        <f>VLOOKUP(A65,'[3]Data 2009'!$A$3:$BR$79,COLUMN('[3]Data 2009'!BR66),FALSE)</f>
        <v>178554</v>
      </c>
      <c r="P65" s="21">
        <f t="shared" si="0"/>
        <v>8767248</v>
      </c>
      <c r="R65" s="6">
        <f t="shared" si="1"/>
        <v>1966.2624113475176</v>
      </c>
      <c r="S65" s="6">
        <f t="shared" si="2"/>
        <v>7042.451063829787</v>
      </c>
      <c r="T65" s="6">
        <f t="shared" si="3"/>
        <v>455.14893617021278</v>
      </c>
      <c r="U65" s="6">
        <f t="shared" si="4"/>
        <v>455.14893617021278</v>
      </c>
      <c r="V65" s="6">
        <f t="shared" si="5"/>
        <v>18.391489361702128</v>
      </c>
      <c r="W65" s="6">
        <f t="shared" si="6"/>
        <v>1663.5347517730497</v>
      </c>
      <c r="X65" s="6">
        <f t="shared" si="7"/>
        <v>164.75177304964538</v>
      </c>
      <c r="Y65" s="6">
        <f t="shared" si="8"/>
        <v>0</v>
      </c>
      <c r="Z65" s="6">
        <f t="shared" si="9"/>
        <v>207.85390070921986</v>
      </c>
      <c r="AA65" s="6">
        <f t="shared" si="10"/>
        <v>416.11205673758866</v>
      </c>
      <c r="AB65" s="6">
        <f t="shared" si="11"/>
        <v>6.8609929078014185</v>
      </c>
      <c r="AC65" s="6">
        <f t="shared" si="12"/>
        <v>253.26808510638298</v>
      </c>
    </row>
    <row r="66" spans="1:30">
      <c r="A66" s="18" t="s">
        <v>128</v>
      </c>
      <c r="B66" s="18">
        <v>1</v>
      </c>
      <c r="C66" s="22">
        <f>VLOOKUP(A66,[3]Enrollment!$B$3:$C$80,2,FALSE)</f>
        <v>93</v>
      </c>
      <c r="D66" s="6">
        <f>SUM(VLOOKUP(A66,'[3]Data 2009'!$A$3:$BO$79,5,FALSE)+VLOOKUP(A66,'[3]Data 2009'!$A$3:$BO$79,13,FALSE)+VLOOKUP(A66,'[3]Data 2009'!$A$3:$BO$79,COLUMN('[3]Data 2009'!$BC$2:$BC$79),FALSE)+VLOOKUP(A66,'[3]Data 2009'!$A$3:$BO$79,COLUMN('[3]Data 2009'!$BD$3),FALSE)+VLOOKUP(A66,'[3]Data 2009'!$A$3:$BO$79,COLUMN('[3]Data 2009'!$BE$3),FALSE)+VLOOKUP(A66,'[3]Data 2009'!$A$3:$BO$79,COLUMN('[3]Data 2009'!$BF$3),FALSE)+VLOOKUP(A66,'[3]Data 2009'!$A$3:$BO$79,COLUMN('[3]Data 2009'!$BN$3),FALSE))</f>
        <v>123208</v>
      </c>
      <c r="E66" s="6">
        <f>(VLOOKUP(A66,'[3]Data 2009'!$A$3:$BO$79,COLUMN('[3]Data 2009'!$D$1),FALSE)+VLOOKUP(A66,'[3]Data 2009'!$A$3:$BO$79,COLUMN('[3]Data 2009'!$I$3),FALSE)+VLOOKUP(A66,'[3]Data 2009'!$A$3:$BO$79,COLUMN('[3]Data 2009'!$T$3),FALSE)+VLOOKUP(A66,'[3]Data 2009'!$A$3:$BO$79,COLUMN('[3]Data 2009'!$AS$3),FALSE)+VLOOKUP(A66,'[3]Data 2009'!$A$3:$BO$79,COLUMN('[3]Data 2009'!$AY$3),FALSE)+VLOOKUP(A66,'[3]Data 2009'!$A$3:$BO$79,COLUMN('[3]Data 2009'!$BB$3),FALSE)+VLOOKUP(A66,'[3]Data 2009'!$A$3:$BO$79,COLUMN('[3]Data 2009'!$BG$3),FALSE))</f>
        <v>1089426</v>
      </c>
      <c r="F66" s="6">
        <f>VLOOKUP(A66,'[3]Data 2009'!$A$3:$BO$79,COLUMN('[3]Data 2009'!H68),FALSE)+VLOOKUP(A66,'[3]Data 2009'!$A$3:$BO$79,COLUMN('[3]Data 2009'!V68),FALSE)+VLOOKUP(A66,'[3]Data 2009'!$A$3:$BO$79,COLUMN('[3]Data 2009'!W68),FALSE)+VLOOKUP(A66,'[3]Data 2009'!$A$3:$BO$79,COLUMN('[3]Data 2009'!X68),FALSE)+VLOOKUP(A66,'[3]Data 2009'!$A$3:$BO$79,COLUMN('[3]Data 2009'!Y68),FALSE)+VLOOKUP(A66,'[3]Data 2009'!$A$3:$BO$79,COLUMN('[3]Data 2009'!AT68),FALSE)+VLOOKUP(A66,'[3]Data 2009'!$A$3:$BO$79,COLUMN('[3]Data 2009'!AX68),FALSE)+VLOOKUP(A66,'[3]Data 2009'!$A$3:$BO$79,COLUMN('[3]Data 2009'!AZ68),FALSE)+VLOOKUP(A66,'[3]Data 2009'!$A$3:$BO$79,COLUMN('[3]Data 2009'!BA68),FALSE)+VLOOKUP(A66,'[3]Data 2009'!$A$3:$BO$79,COLUMN('[3]Data 2009'!BJ68))</f>
        <v>11290</v>
      </c>
      <c r="G66" s="6">
        <f>VLOOKUP(A66,'[3]Data 2009'!$A$3:$BO$79,COLUMN('[3]Data 2009'!U101),FALSE)+VLOOKUP(A66,'[3]Data 2009'!$A$3:$BO$79,COLUMN('[3]Data 2009'!AH101),FALSE)+VLOOKUP(A66,'[3]Data 2009'!$A$3:$BO$79,COLUMN('[3]Data 2009'!AI101),FALSE)+VLOOKUP(A66,'[3]Data 2009'!$A$3:$BO$79,COLUMN('[3]Data 2009'!AJ101),FALSE)+VLOOKUP(A66,'[3]Data 2009'!$A$3:$BO$79,COLUMN('[3]Data 2009'!AK101),FALSE)+VLOOKUP(A66,'[3]Data 2009'!$A$3:$BO$79,COLUMN('[3]Data 2009'!AL101),FALSE)+VLOOKUP(A66,'[3]Data 2009'!$A$3:$BO$79,COLUMN('[3]Data 2009'!BH101),FALSE)+VLOOKUP(A66,'[3]Data 2009'!$A$3:$BO$79,COLUMN('[3]Data 2009'!BI101),FALSE)+VLOOKUP(A66,'[3]Data 2009'!$A$3:$BO$79,COLUMN('[3]Data 2009'!BL101),FALSE)</f>
        <v>68867</v>
      </c>
      <c r="H66" s="6">
        <f>VLOOKUP(A66,'[3]Data 2009'!$A$3:$BO$79,COLUMN('[3]Data 2009'!N101),FALSE)+VLOOKUP(A66,'[3]Data 2009'!$A$3:$BO$79,COLUMN('[3]Data 2009'!P101),FALSE)+VLOOKUP(A66,'[3]Data 2009'!$A$3:$BO$79,COLUMN('[3]Data 2009'!Q101),FALSE)</f>
        <v>30317</v>
      </c>
      <c r="I66" s="6">
        <f>VLOOKUP(A66,'[3]Data 2009'!$A$3:$BO$79,COLUMN('[3]Data 2009'!J68),FALSE)+VLOOKUP(A66,'[3]Data 2009'!$A$3:$BO$79,COLUMN('[3]Data 2009'!R68),FALSE)+VLOOKUP(A66,'[3]Data 2009'!$A$3:$BO$79,COLUMN('[3]Data 2009'!S68),FALSE)+VLOOKUP(A66,'[3]Data 2009'!$A$3:$BO$79,COLUMN('[3]Data 2009'!Z68),FALSE)+VLOOKUP(A66,'[3]Data 2009'!$A$3:$BO$79,COLUMN('[3]Data 2009'!AA68),FALSE)+VLOOKUP(A66,'[3]Data 2009'!$A$3:$BO$79,COLUMN('[3]Data 2009'!AD68),FALSE)+VLOOKUP(A66,'[3]Data 2009'!$A$3:$BO$79,COLUMN('[3]Data 2009'!AE68),FALSE)+VLOOKUP(A66,'[3]Data 2009'!$A$3:$BO$79,COLUMN('[3]Data 2009'!AF68),FALSE)+VLOOKUP(A66,'[3]Data 2009'!$A$3:$BO$79,COLUMN('[3]Data 2009'!AW68),FALSE)+VLOOKUP(A66,'[3]Data 2009'!$A$3:$BO$79,COLUMN('[3]Data 2009'!BK68),FALSE)</f>
        <v>36608</v>
      </c>
      <c r="J66" s="6">
        <f>VLOOKUP(A66,'[3]Data 2009'!$A$3:$BO$79,COLUMN('[3]Data 2009'!F68),FALSE)+VLOOKUP(A66,'[3]Data 2009'!$A$3:$BO$79,COLUMN('[3]Data 2009'!AR68),FALSE)+VLOOKUP(A66,'[3]Data 2009'!$A$3:$BO$79,COLUMN('[3]Data 2009'!AU68),FALSE)</f>
        <v>14583</v>
      </c>
      <c r="K66" s="6">
        <f>VLOOKUP(A66,'[3]Data 2009'!$A$3:$BO$79,COLUMN('[3]Data 2009'!G68),FALSE)+VLOOKUP(A66,'[3]Data 2009'!$A$3:$BO$79,COLUMN('[3]Data 2009'!AO68),FALSE)+VLOOKUP(A66,'[3]Data 2009'!$A$3:$BO$79,COLUMN('[3]Data 2009'!AV68),FALSE)+VLOOKUP(A66,'[3]Data 2009'!$A$3:$BO$79,COLUMN('[3]Data 2009'!BO68),FALSE)+VLOOKUP(A66,'[3]Data 2009'!$A$3:$BO$79,COLUMN('[3]Data 2009'!AP68),FALSE)</f>
        <v>322555</v>
      </c>
      <c r="L66" s="6">
        <f>VLOOKUP(A66,'[3]Data 2009'!$A$3:$BO$79,COLUMN('[3]Data 2009'!L68),FALSE)+VLOOKUP(A66,'[3]Data 2009'!$A$3:$BO$79,COLUMN('[3]Data 2009'!AB68),FALSE)+VLOOKUP(A66,'[3]Data 2009'!$A$3:$BO$79,COLUMN('[3]Data 2009'!AC68),FALSE)+VLOOKUP(A66,'[3]Data 2009'!$A$3:$BO$79,COLUMN('[3]Data 2009'!BM68),FALSE)+VLOOKUP(A66,'[3]Data 2009'!$A$3:$BO$79,COLUMN('[3]Data 2009'!K68),FALSE)</f>
        <v>16882</v>
      </c>
      <c r="M66" s="6">
        <f>VLOOKUP(A66,'[3]Data 2009'!$A$3:$BO$79,COLUMN('[3]Data 2009'!AG68),FALSE)+VLOOKUP(A66,'[3]Data 2009'!$A$3:$BO$79,COLUMN('[3]Data 2009'!AM68),FALSE)+VLOOKUP(A66,'[3]Data 2009'!$A$3:$BO$79,COLUMN('[3]Data 2009'!AN68),FALSE)+VLOOKUP(A66,'[3]Data 2009'!$A$3:$BO$79,COLUMN('[3]Data 2009'!AT68),FALSE)</f>
        <v>122072</v>
      </c>
      <c r="N66" s="6">
        <f>VLOOKUP(A66,'[3]Data 2009'!$A$3:$BO$79,COLUMN('[3]Data 2009'!O68),FALSE)+VLOOKUP(A66,'[3]Data 2009'!$A$3:$BO$79,COLUMN('[3]Data 2009'!AQ68),FALSE)</f>
        <v>2323</v>
      </c>
      <c r="O66" s="6">
        <f>VLOOKUP(A66,'[3]Data 2009'!$A$3:$BR$79,COLUMN('[3]Data 2009'!BR67),FALSE)</f>
        <v>48384</v>
      </c>
      <c r="P66" s="21">
        <f t="shared" si="0"/>
        <v>1886515</v>
      </c>
      <c r="R66" s="6">
        <f t="shared" si="1"/>
        <v>1324.8172043010752</v>
      </c>
      <c r="S66" s="6">
        <f t="shared" si="2"/>
        <v>11714.258064516129</v>
      </c>
      <c r="T66" s="6">
        <f t="shared" si="3"/>
        <v>740.50537634408602</v>
      </c>
      <c r="U66" s="6">
        <f t="shared" si="4"/>
        <v>740.50537634408602</v>
      </c>
      <c r="V66" s="6">
        <f t="shared" si="5"/>
        <v>325.98924731182797</v>
      </c>
      <c r="W66" s="6">
        <f t="shared" si="6"/>
        <v>393.63440860215053</v>
      </c>
      <c r="X66" s="6">
        <f t="shared" si="7"/>
        <v>156.80645161290323</v>
      </c>
      <c r="Y66" s="6">
        <f t="shared" si="8"/>
        <v>3468.3333333333335</v>
      </c>
      <c r="Z66" s="6">
        <f t="shared" si="9"/>
        <v>181.52688172043011</v>
      </c>
      <c r="AA66" s="6">
        <f t="shared" si="10"/>
        <v>1312.6021505376343</v>
      </c>
      <c r="AB66" s="6">
        <f t="shared" si="11"/>
        <v>24.978494623655912</v>
      </c>
      <c r="AC66" s="6">
        <f t="shared" si="12"/>
        <v>520.25806451612902</v>
      </c>
    </row>
    <row r="67" spans="1:30">
      <c r="A67" s="18" t="s">
        <v>129</v>
      </c>
      <c r="B67" s="18">
        <v>5</v>
      </c>
      <c r="C67" s="22">
        <f>VLOOKUP(A67,[3]Enrollment!$B$3:$C$80,2,FALSE)</f>
        <v>305</v>
      </c>
      <c r="D67" s="6">
        <f>SUM(VLOOKUP(A67,'[3]Data 2009'!$A$3:$BO$79,5,FALSE)+VLOOKUP(A67,'[3]Data 2009'!$A$3:$BO$79,13,FALSE)+VLOOKUP(A67,'[3]Data 2009'!$A$3:$BO$79,COLUMN('[3]Data 2009'!$BC$2:$BC$79),FALSE)+VLOOKUP(A67,'[3]Data 2009'!$A$3:$BO$79,COLUMN('[3]Data 2009'!$BD$3),FALSE)+VLOOKUP(A67,'[3]Data 2009'!$A$3:$BO$79,COLUMN('[3]Data 2009'!$BE$3),FALSE)+VLOOKUP(A67,'[3]Data 2009'!$A$3:$BO$79,COLUMN('[3]Data 2009'!$BF$3),FALSE)+VLOOKUP(A67,'[3]Data 2009'!$A$3:$BO$79,COLUMN('[3]Data 2009'!$BN$3),FALSE))</f>
        <v>875208</v>
      </c>
      <c r="E67" s="6">
        <f>(VLOOKUP(A67,'[3]Data 2009'!$A$3:$BO$79,COLUMN('[3]Data 2009'!$D$1),FALSE)+VLOOKUP(A67,'[3]Data 2009'!$A$3:$BO$79,COLUMN('[3]Data 2009'!$I$3),FALSE)+VLOOKUP(A67,'[3]Data 2009'!$A$3:$BO$79,COLUMN('[3]Data 2009'!$T$3),FALSE)+VLOOKUP(A67,'[3]Data 2009'!$A$3:$BO$79,COLUMN('[3]Data 2009'!$AS$3),FALSE)+VLOOKUP(A67,'[3]Data 2009'!$A$3:$BO$79,COLUMN('[3]Data 2009'!$AY$3),FALSE)+VLOOKUP(A67,'[3]Data 2009'!$A$3:$BO$79,COLUMN('[3]Data 2009'!$BB$3),FALSE)+VLOOKUP(A67,'[3]Data 2009'!$A$3:$BO$79,COLUMN('[3]Data 2009'!$BG$3),FALSE))</f>
        <v>2744545</v>
      </c>
      <c r="F67" s="6">
        <f>VLOOKUP(A67,'[3]Data 2009'!$A$3:$BO$79,COLUMN('[3]Data 2009'!H69),FALSE)+VLOOKUP(A67,'[3]Data 2009'!$A$3:$BO$79,COLUMN('[3]Data 2009'!V69),FALSE)+VLOOKUP(A67,'[3]Data 2009'!$A$3:$BO$79,COLUMN('[3]Data 2009'!W69),FALSE)+VLOOKUP(A67,'[3]Data 2009'!$A$3:$BO$79,COLUMN('[3]Data 2009'!X69),FALSE)+VLOOKUP(A67,'[3]Data 2009'!$A$3:$BO$79,COLUMN('[3]Data 2009'!Y69),FALSE)+VLOOKUP(A67,'[3]Data 2009'!$A$3:$BO$79,COLUMN('[3]Data 2009'!AT69),FALSE)+VLOOKUP(A67,'[3]Data 2009'!$A$3:$BO$79,COLUMN('[3]Data 2009'!AX69),FALSE)+VLOOKUP(A67,'[3]Data 2009'!$A$3:$BO$79,COLUMN('[3]Data 2009'!AZ69),FALSE)+VLOOKUP(A67,'[3]Data 2009'!$A$3:$BO$79,COLUMN('[3]Data 2009'!BA69),FALSE)+VLOOKUP(A67,'[3]Data 2009'!$A$3:$BO$79,COLUMN('[3]Data 2009'!BJ69))</f>
        <v>167380</v>
      </c>
      <c r="G67" s="6">
        <f>VLOOKUP(A67,'[3]Data 2009'!$A$3:$BO$79,COLUMN('[3]Data 2009'!U102),FALSE)+VLOOKUP(A67,'[3]Data 2009'!$A$3:$BO$79,COLUMN('[3]Data 2009'!AH102),FALSE)+VLOOKUP(A67,'[3]Data 2009'!$A$3:$BO$79,COLUMN('[3]Data 2009'!AI102),FALSE)+VLOOKUP(A67,'[3]Data 2009'!$A$3:$BO$79,COLUMN('[3]Data 2009'!AJ102),FALSE)+VLOOKUP(A67,'[3]Data 2009'!$A$3:$BO$79,COLUMN('[3]Data 2009'!AK102),FALSE)+VLOOKUP(A67,'[3]Data 2009'!$A$3:$BO$79,COLUMN('[3]Data 2009'!AL102),FALSE)+VLOOKUP(A67,'[3]Data 2009'!$A$3:$BO$79,COLUMN('[3]Data 2009'!BH102),FALSE)+VLOOKUP(A67,'[3]Data 2009'!$A$3:$BO$79,COLUMN('[3]Data 2009'!BI102),FALSE)+VLOOKUP(A67,'[3]Data 2009'!$A$3:$BO$79,COLUMN('[3]Data 2009'!BL102),FALSE)</f>
        <v>48847</v>
      </c>
      <c r="H67" s="6">
        <f>VLOOKUP(A67,'[3]Data 2009'!$A$3:$BO$79,COLUMN('[3]Data 2009'!N102),FALSE)+VLOOKUP(A67,'[3]Data 2009'!$A$3:$BO$79,COLUMN('[3]Data 2009'!P102),FALSE)+VLOOKUP(A67,'[3]Data 2009'!$A$3:$BO$79,COLUMN('[3]Data 2009'!Q102),FALSE)</f>
        <v>3092</v>
      </c>
      <c r="I67" s="6">
        <f>VLOOKUP(A67,'[3]Data 2009'!$A$3:$BO$79,COLUMN('[3]Data 2009'!J69),FALSE)+VLOOKUP(A67,'[3]Data 2009'!$A$3:$BO$79,COLUMN('[3]Data 2009'!R69),FALSE)+VLOOKUP(A67,'[3]Data 2009'!$A$3:$BO$79,COLUMN('[3]Data 2009'!S69),FALSE)+VLOOKUP(A67,'[3]Data 2009'!$A$3:$BO$79,COLUMN('[3]Data 2009'!Z69),FALSE)+VLOOKUP(A67,'[3]Data 2009'!$A$3:$BO$79,COLUMN('[3]Data 2009'!AA69),FALSE)+VLOOKUP(A67,'[3]Data 2009'!$A$3:$BO$79,COLUMN('[3]Data 2009'!AD69),FALSE)+VLOOKUP(A67,'[3]Data 2009'!$A$3:$BO$79,COLUMN('[3]Data 2009'!AE69),FALSE)+VLOOKUP(A67,'[3]Data 2009'!$A$3:$BO$79,COLUMN('[3]Data 2009'!AF69),FALSE)+VLOOKUP(A67,'[3]Data 2009'!$A$3:$BO$79,COLUMN('[3]Data 2009'!AW69),FALSE)+VLOOKUP(A67,'[3]Data 2009'!$A$3:$BO$79,COLUMN('[3]Data 2009'!BK69),FALSE)</f>
        <v>393912</v>
      </c>
      <c r="J67" s="6">
        <f>VLOOKUP(A67,'[3]Data 2009'!$A$3:$BO$79,COLUMN('[3]Data 2009'!F69),FALSE)+VLOOKUP(A67,'[3]Data 2009'!$A$3:$BO$79,COLUMN('[3]Data 2009'!AR69),FALSE)+VLOOKUP(A67,'[3]Data 2009'!$A$3:$BO$79,COLUMN('[3]Data 2009'!AU69),FALSE)</f>
        <v>0</v>
      </c>
      <c r="K67" s="6">
        <f>VLOOKUP(A67,'[3]Data 2009'!$A$3:$BO$79,COLUMN('[3]Data 2009'!G69),FALSE)+VLOOKUP(A67,'[3]Data 2009'!$A$3:$BO$79,COLUMN('[3]Data 2009'!AO69),FALSE)+VLOOKUP(A67,'[3]Data 2009'!$A$3:$BO$79,COLUMN('[3]Data 2009'!AV69),FALSE)+VLOOKUP(A67,'[3]Data 2009'!$A$3:$BO$79,COLUMN('[3]Data 2009'!BO69),FALSE)+VLOOKUP(A67,'[3]Data 2009'!$A$3:$BO$79,COLUMN('[3]Data 2009'!AP69),FALSE)</f>
        <v>56296</v>
      </c>
      <c r="L67" s="6">
        <f>VLOOKUP(A67,'[3]Data 2009'!$A$3:$BO$79,COLUMN('[3]Data 2009'!L69),FALSE)+VLOOKUP(A67,'[3]Data 2009'!$A$3:$BO$79,COLUMN('[3]Data 2009'!AB69),FALSE)+VLOOKUP(A67,'[3]Data 2009'!$A$3:$BO$79,COLUMN('[3]Data 2009'!AC69),FALSE)+VLOOKUP(A67,'[3]Data 2009'!$A$3:$BO$79,COLUMN('[3]Data 2009'!BM69),FALSE)+VLOOKUP(A67,'[3]Data 2009'!$A$3:$BO$79,COLUMN('[3]Data 2009'!K69),FALSE)</f>
        <v>37198</v>
      </c>
      <c r="M67" s="6">
        <f>VLOOKUP(A67,'[3]Data 2009'!$A$3:$BO$79,COLUMN('[3]Data 2009'!AG69),FALSE)+VLOOKUP(A67,'[3]Data 2009'!$A$3:$BO$79,COLUMN('[3]Data 2009'!AM69),FALSE)+VLOOKUP(A67,'[3]Data 2009'!$A$3:$BO$79,COLUMN('[3]Data 2009'!AN69),FALSE)+VLOOKUP(A67,'[3]Data 2009'!$A$3:$BO$79,COLUMN('[3]Data 2009'!AT69),FALSE)</f>
        <v>73947</v>
      </c>
      <c r="N67" s="6">
        <f>VLOOKUP(A67,'[3]Data 2009'!$A$3:$BO$79,COLUMN('[3]Data 2009'!O69),FALSE)+VLOOKUP(A67,'[3]Data 2009'!$A$3:$BO$79,COLUMN('[3]Data 2009'!AQ69),FALSE)</f>
        <v>105657</v>
      </c>
      <c r="O67" s="6">
        <f>VLOOKUP(A67,'[3]Data 2009'!$A$3:$BR$79,COLUMN('[3]Data 2009'!BR68),FALSE)</f>
        <v>231427</v>
      </c>
      <c r="P67" s="21">
        <f t="shared" ref="P67:P77" si="13">SUM(D67:O67)</f>
        <v>4737509</v>
      </c>
      <c r="R67" s="6">
        <f t="shared" ref="R67:R77" si="14">D67/C67</f>
        <v>2869.534426229508</v>
      </c>
      <c r="S67" s="6">
        <f t="shared" ref="S67:S77" si="15">E67/C67</f>
        <v>8998.5081967213118</v>
      </c>
      <c r="T67" s="6">
        <f t="shared" ref="T67:T77" si="16">G67/C67</f>
        <v>160.15409836065575</v>
      </c>
      <c r="U67" s="6">
        <f t="shared" ref="U67:U77" si="17">G67/C67</f>
        <v>160.15409836065575</v>
      </c>
      <c r="V67" s="6">
        <f t="shared" ref="V67:V77" si="18">H67/C67</f>
        <v>10.137704918032787</v>
      </c>
      <c r="W67" s="6">
        <f t="shared" ref="W67:W77" si="19">I67/C67</f>
        <v>1291.5147540983608</v>
      </c>
      <c r="X67" s="6">
        <f t="shared" ref="X67:X77" si="20">J67/C67</f>
        <v>0</v>
      </c>
      <c r="Y67" s="6">
        <f t="shared" ref="Y67:Y77" si="21">K67/C67</f>
        <v>184.57704918032786</v>
      </c>
      <c r="Z67" s="6">
        <f t="shared" ref="Z67:Z77" si="22">L67/C67</f>
        <v>121.96065573770491</v>
      </c>
      <c r="AA67" s="6">
        <f t="shared" ref="AA67:AA77" si="23">M67/C67</f>
        <v>242.44918032786885</v>
      </c>
      <c r="AB67" s="6">
        <f t="shared" ref="AB67:AB77" si="24">N67/C67</f>
        <v>346.41639344262296</v>
      </c>
      <c r="AC67" s="6">
        <f t="shared" ref="AC67:AC77" si="25">O67/C67</f>
        <v>758.77704918032782</v>
      </c>
    </row>
    <row r="68" spans="1:30">
      <c r="A68" s="18" t="s">
        <v>130</v>
      </c>
      <c r="B68" s="18">
        <v>9</v>
      </c>
      <c r="C68" s="22">
        <f>VLOOKUP(A68,[3]Enrollment!$B$3:$C$80,2,FALSE)</f>
        <v>524</v>
      </c>
      <c r="D68" s="6">
        <f>SUM(VLOOKUP(A68,'[3]Data 2009'!$A$3:$BO$79,5,FALSE)+VLOOKUP(A68,'[3]Data 2009'!$A$3:$BO$79,13,FALSE)+VLOOKUP(A68,'[3]Data 2009'!$A$3:$BO$79,COLUMN('[3]Data 2009'!$BC$2:$BC$79),FALSE)+VLOOKUP(A68,'[3]Data 2009'!$A$3:$BO$79,COLUMN('[3]Data 2009'!$BD$3),FALSE)+VLOOKUP(A68,'[3]Data 2009'!$A$3:$BO$79,COLUMN('[3]Data 2009'!$BE$3),FALSE)+VLOOKUP(A68,'[3]Data 2009'!$A$3:$BO$79,COLUMN('[3]Data 2009'!$BF$3),FALSE)+VLOOKUP(A68,'[3]Data 2009'!$A$3:$BO$79,COLUMN('[3]Data 2009'!$BN$3),FALSE))</f>
        <v>1616704</v>
      </c>
      <c r="E68" s="6">
        <f>(VLOOKUP(A68,'[3]Data 2009'!$A$3:$BO$79,COLUMN('[3]Data 2009'!$D$1),FALSE)+VLOOKUP(A68,'[3]Data 2009'!$A$3:$BO$79,COLUMN('[3]Data 2009'!$I$3),FALSE)+VLOOKUP(A68,'[3]Data 2009'!$A$3:$BO$79,COLUMN('[3]Data 2009'!$T$3),FALSE)+VLOOKUP(A68,'[3]Data 2009'!$A$3:$BO$79,COLUMN('[3]Data 2009'!$AS$3),FALSE)+VLOOKUP(A68,'[3]Data 2009'!$A$3:$BO$79,COLUMN('[3]Data 2009'!$AY$3),FALSE)+VLOOKUP(A68,'[3]Data 2009'!$A$3:$BO$79,COLUMN('[3]Data 2009'!$BB$3),FALSE)+VLOOKUP(A68,'[3]Data 2009'!$A$3:$BO$79,COLUMN('[3]Data 2009'!$BG$3),FALSE))</f>
        <v>5470559</v>
      </c>
      <c r="F68" s="6">
        <f>VLOOKUP(A68,'[3]Data 2009'!$A$3:$BO$79,COLUMN('[3]Data 2009'!H70),FALSE)+VLOOKUP(A68,'[3]Data 2009'!$A$3:$BO$79,COLUMN('[3]Data 2009'!V70),FALSE)+VLOOKUP(A68,'[3]Data 2009'!$A$3:$BO$79,COLUMN('[3]Data 2009'!W70),FALSE)+VLOOKUP(A68,'[3]Data 2009'!$A$3:$BO$79,COLUMN('[3]Data 2009'!X70),FALSE)+VLOOKUP(A68,'[3]Data 2009'!$A$3:$BO$79,COLUMN('[3]Data 2009'!Y70),FALSE)+VLOOKUP(A68,'[3]Data 2009'!$A$3:$BO$79,COLUMN('[3]Data 2009'!AT70),FALSE)+VLOOKUP(A68,'[3]Data 2009'!$A$3:$BO$79,COLUMN('[3]Data 2009'!AX70),FALSE)+VLOOKUP(A68,'[3]Data 2009'!$A$3:$BO$79,COLUMN('[3]Data 2009'!AZ70),FALSE)+VLOOKUP(A68,'[3]Data 2009'!$A$3:$BO$79,COLUMN('[3]Data 2009'!BA70),FALSE)+VLOOKUP(A68,'[3]Data 2009'!$A$3:$BO$79,COLUMN('[3]Data 2009'!BJ70))</f>
        <v>0</v>
      </c>
      <c r="G68" s="6">
        <f>VLOOKUP(A68,'[3]Data 2009'!$A$3:$BO$79,COLUMN('[3]Data 2009'!U103),FALSE)+VLOOKUP(A68,'[3]Data 2009'!$A$3:$BO$79,COLUMN('[3]Data 2009'!AH103),FALSE)+VLOOKUP(A68,'[3]Data 2009'!$A$3:$BO$79,COLUMN('[3]Data 2009'!AI103),FALSE)+VLOOKUP(A68,'[3]Data 2009'!$A$3:$BO$79,COLUMN('[3]Data 2009'!AJ103),FALSE)+VLOOKUP(A68,'[3]Data 2009'!$A$3:$BO$79,COLUMN('[3]Data 2009'!AK103),FALSE)+VLOOKUP(A68,'[3]Data 2009'!$A$3:$BO$79,COLUMN('[3]Data 2009'!AL103),FALSE)+VLOOKUP(A68,'[3]Data 2009'!$A$3:$BO$79,COLUMN('[3]Data 2009'!BH103),FALSE)+VLOOKUP(A68,'[3]Data 2009'!$A$3:$BO$79,COLUMN('[3]Data 2009'!BI103),FALSE)+VLOOKUP(A68,'[3]Data 2009'!$A$3:$BO$79,COLUMN('[3]Data 2009'!BL103),FALSE)</f>
        <v>44842</v>
      </c>
      <c r="H68" s="6">
        <f>VLOOKUP(A68,'[3]Data 2009'!$A$3:$BO$79,COLUMN('[3]Data 2009'!N103),FALSE)+VLOOKUP(A68,'[3]Data 2009'!$A$3:$BO$79,COLUMN('[3]Data 2009'!P103),FALSE)+VLOOKUP(A68,'[3]Data 2009'!$A$3:$BO$79,COLUMN('[3]Data 2009'!Q103),FALSE)</f>
        <v>56712</v>
      </c>
      <c r="I68" s="6">
        <f>VLOOKUP(A68,'[3]Data 2009'!$A$3:$BO$79,COLUMN('[3]Data 2009'!J70),FALSE)+VLOOKUP(A68,'[3]Data 2009'!$A$3:$BO$79,COLUMN('[3]Data 2009'!R70),FALSE)+VLOOKUP(A68,'[3]Data 2009'!$A$3:$BO$79,COLUMN('[3]Data 2009'!S70),FALSE)+VLOOKUP(A68,'[3]Data 2009'!$A$3:$BO$79,COLUMN('[3]Data 2009'!Z70),FALSE)+VLOOKUP(A68,'[3]Data 2009'!$A$3:$BO$79,COLUMN('[3]Data 2009'!AA70),FALSE)+VLOOKUP(A68,'[3]Data 2009'!$A$3:$BO$79,COLUMN('[3]Data 2009'!AD70),FALSE)+VLOOKUP(A68,'[3]Data 2009'!$A$3:$BO$79,COLUMN('[3]Data 2009'!AE70),FALSE)+VLOOKUP(A68,'[3]Data 2009'!$A$3:$BO$79,COLUMN('[3]Data 2009'!AF70),FALSE)+VLOOKUP(A68,'[3]Data 2009'!$A$3:$BO$79,COLUMN('[3]Data 2009'!AW70),FALSE)+VLOOKUP(A68,'[3]Data 2009'!$A$3:$BO$79,COLUMN('[3]Data 2009'!BK70),FALSE)</f>
        <v>2443</v>
      </c>
      <c r="J68" s="6">
        <f>VLOOKUP(A68,'[3]Data 2009'!$A$3:$BO$79,COLUMN('[3]Data 2009'!F70),FALSE)+VLOOKUP(A68,'[3]Data 2009'!$A$3:$BO$79,COLUMN('[3]Data 2009'!AR70),FALSE)+VLOOKUP(A68,'[3]Data 2009'!$A$3:$BO$79,COLUMN('[3]Data 2009'!AU70),FALSE)</f>
        <v>0</v>
      </c>
      <c r="K68" s="6">
        <f>VLOOKUP(A68,'[3]Data 2009'!$A$3:$BO$79,COLUMN('[3]Data 2009'!G70),FALSE)+VLOOKUP(A68,'[3]Data 2009'!$A$3:$BO$79,COLUMN('[3]Data 2009'!AO70),FALSE)+VLOOKUP(A68,'[3]Data 2009'!$A$3:$BO$79,COLUMN('[3]Data 2009'!AV70),FALSE)+VLOOKUP(A68,'[3]Data 2009'!$A$3:$BO$79,COLUMN('[3]Data 2009'!BO70),FALSE)+VLOOKUP(A68,'[3]Data 2009'!$A$3:$BO$79,COLUMN('[3]Data 2009'!AP70),FALSE)</f>
        <v>116878</v>
      </c>
      <c r="L68" s="6">
        <f>VLOOKUP(A68,'[3]Data 2009'!$A$3:$BO$79,COLUMN('[3]Data 2009'!L70),FALSE)+VLOOKUP(A68,'[3]Data 2009'!$A$3:$BO$79,COLUMN('[3]Data 2009'!AB70),FALSE)+VLOOKUP(A68,'[3]Data 2009'!$A$3:$BO$79,COLUMN('[3]Data 2009'!AC70),FALSE)+VLOOKUP(A68,'[3]Data 2009'!$A$3:$BO$79,COLUMN('[3]Data 2009'!BM70),FALSE)+VLOOKUP(A68,'[3]Data 2009'!$A$3:$BO$79,COLUMN('[3]Data 2009'!K70),FALSE)</f>
        <v>95021</v>
      </c>
      <c r="M68" s="6">
        <f>VLOOKUP(A68,'[3]Data 2009'!$A$3:$BO$79,COLUMN('[3]Data 2009'!AG70),FALSE)+VLOOKUP(A68,'[3]Data 2009'!$A$3:$BO$79,COLUMN('[3]Data 2009'!AM70),FALSE)+VLOOKUP(A68,'[3]Data 2009'!$A$3:$BO$79,COLUMN('[3]Data 2009'!AN70),FALSE)+VLOOKUP(A68,'[3]Data 2009'!$A$3:$BO$79,COLUMN('[3]Data 2009'!AT70),FALSE)</f>
        <v>162912</v>
      </c>
      <c r="N68" s="6">
        <f>VLOOKUP(A68,'[3]Data 2009'!$A$3:$BO$79,COLUMN('[3]Data 2009'!O70),FALSE)+VLOOKUP(A68,'[3]Data 2009'!$A$3:$BO$79,COLUMN('[3]Data 2009'!AQ70),FALSE)</f>
        <v>27290</v>
      </c>
      <c r="O68" s="6">
        <f>VLOOKUP(A68,'[3]Data 2009'!$A$3:$BR$79,COLUMN('[3]Data 2009'!BR69),FALSE)</f>
        <v>73106</v>
      </c>
      <c r="P68" s="21">
        <f t="shared" si="13"/>
        <v>7666467</v>
      </c>
      <c r="R68" s="6">
        <f t="shared" si="14"/>
        <v>3085.3129770992368</v>
      </c>
      <c r="S68" s="6">
        <f t="shared" si="15"/>
        <v>10439.998091603053</v>
      </c>
      <c r="T68" s="6">
        <f t="shared" si="16"/>
        <v>85.57633587786259</v>
      </c>
      <c r="U68" s="6">
        <f t="shared" si="17"/>
        <v>85.57633587786259</v>
      </c>
      <c r="V68" s="6">
        <f t="shared" si="18"/>
        <v>108.22900763358778</v>
      </c>
      <c r="W68" s="6">
        <f t="shared" si="19"/>
        <v>4.6622137404580153</v>
      </c>
      <c r="X68" s="6">
        <f t="shared" si="20"/>
        <v>0</v>
      </c>
      <c r="Y68" s="6">
        <f t="shared" si="21"/>
        <v>223.04961832061068</v>
      </c>
      <c r="Z68" s="6">
        <f t="shared" si="22"/>
        <v>181.33778625954199</v>
      </c>
      <c r="AA68" s="6">
        <f t="shared" si="23"/>
        <v>310.90076335877865</v>
      </c>
      <c r="AB68" s="6">
        <f t="shared" si="24"/>
        <v>52.080152671755727</v>
      </c>
      <c r="AC68" s="6">
        <f t="shared" si="25"/>
        <v>139.51526717557252</v>
      </c>
    </row>
    <row r="69" spans="1:30">
      <c r="A69" s="18" t="s">
        <v>131</v>
      </c>
      <c r="B69" s="18">
        <v>3</v>
      </c>
      <c r="C69" s="22">
        <f>VLOOKUP(A69,[3]Enrollment!$B$3:$C$80,2,FALSE)</f>
        <v>312</v>
      </c>
      <c r="D69" s="6">
        <f>SUM(VLOOKUP(A69,'[3]Data 2009'!$A$3:$BO$79,5,FALSE)+VLOOKUP(A69,'[3]Data 2009'!$A$3:$BO$79,13,FALSE)+VLOOKUP(A69,'[3]Data 2009'!$A$3:$BO$79,COLUMN('[3]Data 2009'!$BC$2:$BC$79),FALSE)+VLOOKUP(A69,'[3]Data 2009'!$A$3:$BO$79,COLUMN('[3]Data 2009'!$BD$3),FALSE)+VLOOKUP(A69,'[3]Data 2009'!$A$3:$BO$79,COLUMN('[3]Data 2009'!$BE$3),FALSE)+VLOOKUP(A69,'[3]Data 2009'!$A$3:$BO$79,COLUMN('[3]Data 2009'!$BF$3),FALSE)+VLOOKUP(A69,'[3]Data 2009'!$A$3:$BO$79,COLUMN('[3]Data 2009'!$BN$3),FALSE))</f>
        <v>708779</v>
      </c>
      <c r="E69" s="6">
        <f>(VLOOKUP(A69,'[3]Data 2009'!$A$3:$BO$79,COLUMN('[3]Data 2009'!$D$1),FALSE)+VLOOKUP(A69,'[3]Data 2009'!$A$3:$BO$79,COLUMN('[3]Data 2009'!$I$3),FALSE)+VLOOKUP(A69,'[3]Data 2009'!$A$3:$BO$79,COLUMN('[3]Data 2009'!$T$3),FALSE)+VLOOKUP(A69,'[3]Data 2009'!$A$3:$BO$79,COLUMN('[3]Data 2009'!$AS$3),FALSE)+VLOOKUP(A69,'[3]Data 2009'!$A$3:$BO$79,COLUMN('[3]Data 2009'!$AY$3),FALSE)+VLOOKUP(A69,'[3]Data 2009'!$A$3:$BO$79,COLUMN('[3]Data 2009'!$BB$3),FALSE)+VLOOKUP(A69,'[3]Data 2009'!$A$3:$BO$79,COLUMN('[3]Data 2009'!$BG$3),FALSE))</f>
        <v>2371480</v>
      </c>
      <c r="F69" s="6">
        <f>VLOOKUP(A69,'[3]Data 2009'!$A$3:$BO$79,COLUMN('[3]Data 2009'!H71),FALSE)+VLOOKUP(A69,'[3]Data 2009'!$A$3:$BO$79,COLUMN('[3]Data 2009'!V71),FALSE)+VLOOKUP(A69,'[3]Data 2009'!$A$3:$BO$79,COLUMN('[3]Data 2009'!W71),FALSE)+VLOOKUP(A69,'[3]Data 2009'!$A$3:$BO$79,COLUMN('[3]Data 2009'!X71),FALSE)+VLOOKUP(A69,'[3]Data 2009'!$A$3:$BO$79,COLUMN('[3]Data 2009'!Y71),FALSE)+VLOOKUP(A69,'[3]Data 2009'!$A$3:$BO$79,COLUMN('[3]Data 2009'!AT71),FALSE)+VLOOKUP(A69,'[3]Data 2009'!$A$3:$BO$79,COLUMN('[3]Data 2009'!AX71),FALSE)+VLOOKUP(A69,'[3]Data 2009'!$A$3:$BO$79,COLUMN('[3]Data 2009'!AZ71),FALSE)+VLOOKUP(A69,'[3]Data 2009'!$A$3:$BO$79,COLUMN('[3]Data 2009'!BA71),FALSE)+VLOOKUP(A69,'[3]Data 2009'!$A$3:$BO$79,COLUMN('[3]Data 2009'!BJ71))</f>
        <v>27898</v>
      </c>
      <c r="G69" s="6">
        <f>VLOOKUP(A69,'[3]Data 2009'!$A$3:$BO$79,COLUMN('[3]Data 2009'!U104),FALSE)+VLOOKUP(A69,'[3]Data 2009'!$A$3:$BO$79,COLUMN('[3]Data 2009'!AH104),FALSE)+VLOOKUP(A69,'[3]Data 2009'!$A$3:$BO$79,COLUMN('[3]Data 2009'!AI104),FALSE)+VLOOKUP(A69,'[3]Data 2009'!$A$3:$BO$79,COLUMN('[3]Data 2009'!AJ104),FALSE)+VLOOKUP(A69,'[3]Data 2009'!$A$3:$BO$79,COLUMN('[3]Data 2009'!AK104),FALSE)+VLOOKUP(A69,'[3]Data 2009'!$A$3:$BO$79,COLUMN('[3]Data 2009'!AL104),FALSE)+VLOOKUP(A69,'[3]Data 2009'!$A$3:$BO$79,COLUMN('[3]Data 2009'!BH104),FALSE)+VLOOKUP(A69,'[3]Data 2009'!$A$3:$BO$79,COLUMN('[3]Data 2009'!BI104),FALSE)+VLOOKUP(A69,'[3]Data 2009'!$A$3:$BO$79,COLUMN('[3]Data 2009'!BL104),FALSE)</f>
        <v>184928</v>
      </c>
      <c r="H69" s="6">
        <f>VLOOKUP(A69,'[3]Data 2009'!$A$3:$BO$79,COLUMN('[3]Data 2009'!N104),FALSE)+VLOOKUP(A69,'[3]Data 2009'!$A$3:$BO$79,COLUMN('[3]Data 2009'!P104),FALSE)+VLOOKUP(A69,'[3]Data 2009'!$A$3:$BO$79,COLUMN('[3]Data 2009'!Q104),FALSE)</f>
        <v>51648</v>
      </c>
      <c r="I69" s="6">
        <f>VLOOKUP(A69,'[3]Data 2009'!$A$3:$BO$79,COLUMN('[3]Data 2009'!J71),FALSE)+VLOOKUP(A69,'[3]Data 2009'!$A$3:$BO$79,COLUMN('[3]Data 2009'!R71),FALSE)+VLOOKUP(A69,'[3]Data 2009'!$A$3:$BO$79,COLUMN('[3]Data 2009'!S71),FALSE)+VLOOKUP(A69,'[3]Data 2009'!$A$3:$BO$79,COLUMN('[3]Data 2009'!Z71),FALSE)+VLOOKUP(A69,'[3]Data 2009'!$A$3:$BO$79,COLUMN('[3]Data 2009'!AA71),FALSE)+VLOOKUP(A69,'[3]Data 2009'!$A$3:$BO$79,COLUMN('[3]Data 2009'!AD71),FALSE)+VLOOKUP(A69,'[3]Data 2009'!$A$3:$BO$79,COLUMN('[3]Data 2009'!AE71),FALSE)+VLOOKUP(A69,'[3]Data 2009'!$A$3:$BO$79,COLUMN('[3]Data 2009'!AF71),FALSE)+VLOOKUP(A69,'[3]Data 2009'!$A$3:$BO$79,COLUMN('[3]Data 2009'!AW71),FALSE)+VLOOKUP(A69,'[3]Data 2009'!$A$3:$BO$79,COLUMN('[3]Data 2009'!BK71),FALSE)</f>
        <v>30377</v>
      </c>
      <c r="J69" s="6">
        <f>VLOOKUP(A69,'[3]Data 2009'!$A$3:$BO$79,COLUMN('[3]Data 2009'!F71),FALSE)+VLOOKUP(A69,'[3]Data 2009'!$A$3:$BO$79,COLUMN('[3]Data 2009'!AR71),FALSE)+VLOOKUP(A69,'[3]Data 2009'!$A$3:$BO$79,COLUMN('[3]Data 2009'!AU71),FALSE)</f>
        <v>65064</v>
      </c>
      <c r="K69" s="6">
        <f>VLOOKUP(A69,'[3]Data 2009'!$A$3:$BO$79,COLUMN('[3]Data 2009'!G71),FALSE)+VLOOKUP(A69,'[3]Data 2009'!$A$3:$BO$79,COLUMN('[3]Data 2009'!AO71),FALSE)+VLOOKUP(A69,'[3]Data 2009'!$A$3:$BO$79,COLUMN('[3]Data 2009'!AV71),FALSE)+VLOOKUP(A69,'[3]Data 2009'!$A$3:$BO$79,COLUMN('[3]Data 2009'!BO71),FALSE)+VLOOKUP(A69,'[3]Data 2009'!$A$3:$BO$79,COLUMN('[3]Data 2009'!AP71),FALSE)</f>
        <v>185438</v>
      </c>
      <c r="L69" s="6">
        <f>VLOOKUP(A69,'[3]Data 2009'!$A$3:$BO$79,COLUMN('[3]Data 2009'!L71),FALSE)+VLOOKUP(A69,'[3]Data 2009'!$A$3:$BO$79,COLUMN('[3]Data 2009'!AB71),FALSE)+VLOOKUP(A69,'[3]Data 2009'!$A$3:$BO$79,COLUMN('[3]Data 2009'!AC71),FALSE)+VLOOKUP(A69,'[3]Data 2009'!$A$3:$BO$79,COLUMN('[3]Data 2009'!BM71),FALSE)+VLOOKUP(A69,'[3]Data 2009'!$A$3:$BO$79,COLUMN('[3]Data 2009'!K71),FALSE)</f>
        <v>30589</v>
      </c>
      <c r="M69" s="6">
        <f>VLOOKUP(A69,'[3]Data 2009'!$A$3:$BO$79,COLUMN('[3]Data 2009'!AG71),FALSE)+VLOOKUP(A69,'[3]Data 2009'!$A$3:$BO$79,COLUMN('[3]Data 2009'!AM71),FALSE)+VLOOKUP(A69,'[3]Data 2009'!$A$3:$BO$79,COLUMN('[3]Data 2009'!AN71),FALSE)+VLOOKUP(A69,'[3]Data 2009'!$A$3:$BO$79,COLUMN('[3]Data 2009'!AT71),FALSE)</f>
        <v>569049</v>
      </c>
      <c r="N69" s="6">
        <f>VLOOKUP(A69,'[3]Data 2009'!$A$3:$BO$79,COLUMN('[3]Data 2009'!O71),FALSE)+VLOOKUP(A69,'[3]Data 2009'!$A$3:$BO$79,COLUMN('[3]Data 2009'!AQ71),FALSE)</f>
        <v>6874</v>
      </c>
      <c r="O69" s="6">
        <f>VLOOKUP(A69,'[3]Data 2009'!$A$3:$BR$79,COLUMN('[3]Data 2009'!BR70),FALSE)</f>
        <v>140017</v>
      </c>
      <c r="P69" s="21">
        <f t="shared" si="13"/>
        <v>4372141</v>
      </c>
      <c r="R69" s="6">
        <f t="shared" si="14"/>
        <v>2271.727564102564</v>
      </c>
      <c r="S69" s="6">
        <f t="shared" si="15"/>
        <v>7600.8974358974356</v>
      </c>
      <c r="T69" s="6">
        <f t="shared" si="16"/>
        <v>592.71794871794873</v>
      </c>
      <c r="U69" s="6">
        <f t="shared" si="17"/>
        <v>592.71794871794873</v>
      </c>
      <c r="V69" s="6">
        <f t="shared" si="18"/>
        <v>165.53846153846155</v>
      </c>
      <c r="W69" s="6">
        <f t="shared" si="19"/>
        <v>97.362179487179489</v>
      </c>
      <c r="X69" s="6">
        <f t="shared" si="20"/>
        <v>208.53846153846155</v>
      </c>
      <c r="Y69" s="6">
        <f t="shared" si="21"/>
        <v>594.35256410256409</v>
      </c>
      <c r="Z69" s="6">
        <f t="shared" si="22"/>
        <v>98.041666666666671</v>
      </c>
      <c r="AA69" s="6">
        <f t="shared" si="23"/>
        <v>1823.875</v>
      </c>
      <c r="AB69" s="6">
        <f t="shared" si="24"/>
        <v>22.032051282051281</v>
      </c>
      <c r="AC69" s="6">
        <f t="shared" si="25"/>
        <v>448.77243589743591</v>
      </c>
    </row>
    <row r="70" spans="1:30">
      <c r="A70" s="18" t="s">
        <v>132</v>
      </c>
      <c r="B70" s="18">
        <v>10</v>
      </c>
      <c r="C70" s="22">
        <f>VLOOKUP(A70,[3]Enrollment!$B$3:$C$80,2,FALSE)</f>
        <v>257</v>
      </c>
      <c r="D70" s="6">
        <f>SUM(VLOOKUP(A70,'[3]Data 2009'!$A$3:$BO$79,5,FALSE)+VLOOKUP(A70,'[3]Data 2009'!$A$3:$BO$79,13,FALSE)+VLOOKUP(A70,'[3]Data 2009'!$A$3:$BO$79,COLUMN('[3]Data 2009'!$BC$2:$BC$79),FALSE)+VLOOKUP(A70,'[3]Data 2009'!$A$3:$BO$79,COLUMN('[3]Data 2009'!$BD$3),FALSE)+VLOOKUP(A70,'[3]Data 2009'!$A$3:$BO$79,COLUMN('[3]Data 2009'!$BE$3),FALSE)+VLOOKUP(A70,'[3]Data 2009'!$A$3:$BO$79,COLUMN('[3]Data 2009'!$BF$3),FALSE)+VLOOKUP(A70,'[3]Data 2009'!$A$3:$BO$79,COLUMN('[3]Data 2009'!$BN$3),FALSE))</f>
        <v>356315</v>
      </c>
      <c r="E70" s="6">
        <f>(VLOOKUP(A70,'[3]Data 2009'!$A$3:$BO$79,COLUMN('[3]Data 2009'!$D$1),FALSE)+VLOOKUP(A70,'[3]Data 2009'!$A$3:$BO$79,COLUMN('[3]Data 2009'!$I$3),FALSE)+VLOOKUP(A70,'[3]Data 2009'!$A$3:$BO$79,COLUMN('[3]Data 2009'!$T$3),FALSE)+VLOOKUP(A70,'[3]Data 2009'!$A$3:$BO$79,COLUMN('[3]Data 2009'!$AS$3),FALSE)+VLOOKUP(A70,'[3]Data 2009'!$A$3:$BO$79,COLUMN('[3]Data 2009'!$AY$3),FALSE)+VLOOKUP(A70,'[3]Data 2009'!$A$3:$BO$79,COLUMN('[3]Data 2009'!$BB$3),FALSE)+VLOOKUP(A70,'[3]Data 2009'!$A$3:$BO$79,COLUMN('[3]Data 2009'!$BG$3),FALSE))</f>
        <v>2341246</v>
      </c>
      <c r="F70" s="6">
        <f>VLOOKUP(A70,'[3]Data 2009'!$A$3:$BO$79,COLUMN('[3]Data 2009'!H72),FALSE)+VLOOKUP(A70,'[3]Data 2009'!$A$3:$BO$79,COLUMN('[3]Data 2009'!V72),FALSE)+VLOOKUP(A70,'[3]Data 2009'!$A$3:$BO$79,COLUMN('[3]Data 2009'!W72),FALSE)+VLOOKUP(A70,'[3]Data 2009'!$A$3:$BO$79,COLUMN('[3]Data 2009'!X72),FALSE)+VLOOKUP(A70,'[3]Data 2009'!$A$3:$BO$79,COLUMN('[3]Data 2009'!Y72),FALSE)+VLOOKUP(A70,'[3]Data 2009'!$A$3:$BO$79,COLUMN('[3]Data 2009'!AT72),FALSE)+VLOOKUP(A70,'[3]Data 2009'!$A$3:$BO$79,COLUMN('[3]Data 2009'!AX72),FALSE)+VLOOKUP(A70,'[3]Data 2009'!$A$3:$BO$79,COLUMN('[3]Data 2009'!AZ72),FALSE)+VLOOKUP(A70,'[3]Data 2009'!$A$3:$BO$79,COLUMN('[3]Data 2009'!BA72),FALSE)+VLOOKUP(A70,'[3]Data 2009'!$A$3:$BO$79,COLUMN('[3]Data 2009'!BJ72))</f>
        <v>113931</v>
      </c>
      <c r="G70" s="6">
        <f>VLOOKUP(A70,'[3]Data 2009'!$A$3:$BO$79,COLUMN('[3]Data 2009'!U105),FALSE)+VLOOKUP(A70,'[3]Data 2009'!$A$3:$BO$79,COLUMN('[3]Data 2009'!AH105),FALSE)+VLOOKUP(A70,'[3]Data 2009'!$A$3:$BO$79,COLUMN('[3]Data 2009'!AI105),FALSE)+VLOOKUP(A70,'[3]Data 2009'!$A$3:$BO$79,COLUMN('[3]Data 2009'!AJ105),FALSE)+VLOOKUP(A70,'[3]Data 2009'!$A$3:$BO$79,COLUMN('[3]Data 2009'!AK105),FALSE)+VLOOKUP(A70,'[3]Data 2009'!$A$3:$BO$79,COLUMN('[3]Data 2009'!AL105),FALSE)+VLOOKUP(A70,'[3]Data 2009'!$A$3:$BO$79,COLUMN('[3]Data 2009'!BH105),FALSE)+VLOOKUP(A70,'[3]Data 2009'!$A$3:$BO$79,COLUMN('[3]Data 2009'!BI105),FALSE)+VLOOKUP(A70,'[3]Data 2009'!$A$3:$BO$79,COLUMN('[3]Data 2009'!BL105),FALSE)</f>
        <v>30565</v>
      </c>
      <c r="H70" s="6">
        <f>VLOOKUP(A70,'[3]Data 2009'!$A$3:$BO$79,COLUMN('[3]Data 2009'!N105),FALSE)+VLOOKUP(A70,'[3]Data 2009'!$A$3:$BO$79,COLUMN('[3]Data 2009'!P105),FALSE)+VLOOKUP(A70,'[3]Data 2009'!$A$3:$BO$79,COLUMN('[3]Data 2009'!Q105),FALSE)</f>
        <v>4742</v>
      </c>
      <c r="I70" s="6">
        <f>VLOOKUP(A70,'[3]Data 2009'!$A$3:$BO$79,COLUMN('[3]Data 2009'!J72),FALSE)+VLOOKUP(A70,'[3]Data 2009'!$A$3:$BO$79,COLUMN('[3]Data 2009'!R72),FALSE)+VLOOKUP(A70,'[3]Data 2009'!$A$3:$BO$79,COLUMN('[3]Data 2009'!S72),FALSE)+VLOOKUP(A70,'[3]Data 2009'!$A$3:$BO$79,COLUMN('[3]Data 2009'!Z72),FALSE)+VLOOKUP(A70,'[3]Data 2009'!$A$3:$BO$79,COLUMN('[3]Data 2009'!AA72),FALSE)+VLOOKUP(A70,'[3]Data 2009'!$A$3:$BO$79,COLUMN('[3]Data 2009'!AD72),FALSE)+VLOOKUP(A70,'[3]Data 2009'!$A$3:$BO$79,COLUMN('[3]Data 2009'!AE72),FALSE)+VLOOKUP(A70,'[3]Data 2009'!$A$3:$BO$79,COLUMN('[3]Data 2009'!AF72),FALSE)+VLOOKUP(A70,'[3]Data 2009'!$A$3:$BO$79,COLUMN('[3]Data 2009'!AW72),FALSE)+VLOOKUP(A70,'[3]Data 2009'!$A$3:$BO$79,COLUMN('[3]Data 2009'!BK72),FALSE)</f>
        <v>587963</v>
      </c>
      <c r="J70" s="6">
        <f>VLOOKUP(A70,'[3]Data 2009'!$A$3:$BO$79,COLUMN('[3]Data 2009'!F72),FALSE)+VLOOKUP(A70,'[3]Data 2009'!$A$3:$BO$79,COLUMN('[3]Data 2009'!AR72),FALSE)+VLOOKUP(A70,'[3]Data 2009'!$A$3:$BO$79,COLUMN('[3]Data 2009'!AU72),FALSE)</f>
        <v>0</v>
      </c>
      <c r="K70" s="6">
        <f>VLOOKUP(A70,'[3]Data 2009'!$A$3:$BO$79,COLUMN('[3]Data 2009'!G72),FALSE)+VLOOKUP(A70,'[3]Data 2009'!$A$3:$BO$79,COLUMN('[3]Data 2009'!AO72),FALSE)+VLOOKUP(A70,'[3]Data 2009'!$A$3:$BO$79,COLUMN('[3]Data 2009'!AV72),FALSE)+VLOOKUP(A70,'[3]Data 2009'!$A$3:$BO$79,COLUMN('[3]Data 2009'!BO72),FALSE)+VLOOKUP(A70,'[3]Data 2009'!$A$3:$BO$79,COLUMN('[3]Data 2009'!AP72),FALSE)</f>
        <v>21743</v>
      </c>
      <c r="L70" s="6">
        <f>VLOOKUP(A70,'[3]Data 2009'!$A$3:$BO$79,COLUMN('[3]Data 2009'!L72),FALSE)+VLOOKUP(A70,'[3]Data 2009'!$A$3:$BO$79,COLUMN('[3]Data 2009'!AB72),FALSE)+VLOOKUP(A70,'[3]Data 2009'!$A$3:$BO$79,COLUMN('[3]Data 2009'!AC72),FALSE)+VLOOKUP(A70,'[3]Data 2009'!$A$3:$BO$79,COLUMN('[3]Data 2009'!BM72),FALSE)+VLOOKUP(A70,'[3]Data 2009'!$A$3:$BO$79,COLUMN('[3]Data 2009'!K72),FALSE)</f>
        <v>27154</v>
      </c>
      <c r="M70" s="6">
        <f>VLOOKUP(A70,'[3]Data 2009'!$A$3:$BO$79,COLUMN('[3]Data 2009'!AG72),FALSE)+VLOOKUP(A70,'[3]Data 2009'!$A$3:$BO$79,COLUMN('[3]Data 2009'!AM72),FALSE)+VLOOKUP(A70,'[3]Data 2009'!$A$3:$BO$79,COLUMN('[3]Data 2009'!AN72),FALSE)+VLOOKUP(A70,'[3]Data 2009'!$A$3:$BO$79,COLUMN('[3]Data 2009'!AT72),FALSE)</f>
        <v>11211</v>
      </c>
      <c r="N70" s="6">
        <f>VLOOKUP(A70,'[3]Data 2009'!$A$3:$BO$79,COLUMN('[3]Data 2009'!O72),FALSE)+VLOOKUP(A70,'[3]Data 2009'!$A$3:$BO$79,COLUMN('[3]Data 2009'!AQ72),FALSE)</f>
        <v>66592</v>
      </c>
      <c r="O70" s="6">
        <f>VLOOKUP(A70,'[3]Data 2009'!$A$3:$BR$79,COLUMN('[3]Data 2009'!BR71),FALSE)</f>
        <v>31752</v>
      </c>
      <c r="P70" s="21">
        <f t="shared" si="13"/>
        <v>3593214</v>
      </c>
      <c r="R70" s="6">
        <f t="shared" si="14"/>
        <v>1386.4396887159533</v>
      </c>
      <c r="S70" s="6">
        <f t="shared" si="15"/>
        <v>9109.9066147859921</v>
      </c>
      <c r="T70" s="6">
        <f t="shared" si="16"/>
        <v>118.92996108949416</v>
      </c>
      <c r="U70" s="6">
        <f t="shared" si="17"/>
        <v>118.92996108949416</v>
      </c>
      <c r="V70" s="6">
        <f t="shared" si="18"/>
        <v>18.451361867704279</v>
      </c>
      <c r="W70" s="6">
        <f t="shared" si="19"/>
        <v>2287.793774319066</v>
      </c>
      <c r="X70" s="6">
        <f t="shared" si="20"/>
        <v>0</v>
      </c>
      <c r="Y70" s="6">
        <f t="shared" si="21"/>
        <v>84.60311284046692</v>
      </c>
      <c r="Z70" s="6">
        <f t="shared" si="22"/>
        <v>105.65758754863813</v>
      </c>
      <c r="AA70" s="6">
        <f t="shared" si="23"/>
        <v>43.622568093385212</v>
      </c>
      <c r="AB70" s="6">
        <f t="shared" si="24"/>
        <v>259.11284046692606</v>
      </c>
      <c r="AC70" s="6">
        <f t="shared" si="25"/>
        <v>123.54863813229572</v>
      </c>
    </row>
    <row r="71" spans="1:30">
      <c r="A71" s="18" t="s">
        <v>133</v>
      </c>
      <c r="B71" s="18">
        <v>4</v>
      </c>
      <c r="C71" s="22">
        <f>VLOOKUP(A71,[3]Enrollment!$B$3:$C$80,2,FALSE)</f>
        <v>322</v>
      </c>
      <c r="D71" s="6">
        <f>SUM(VLOOKUP(A71,'[3]Data 2009'!$A$3:$BO$79,5,FALSE)+VLOOKUP(A71,'[3]Data 2009'!$A$3:$BO$79,13,FALSE)+VLOOKUP(A71,'[3]Data 2009'!$A$3:$BO$79,COLUMN('[3]Data 2009'!$BC$2:$BC$79),FALSE)+VLOOKUP(A71,'[3]Data 2009'!$A$3:$BO$79,COLUMN('[3]Data 2009'!$BD$3),FALSE)+VLOOKUP(A71,'[3]Data 2009'!$A$3:$BO$79,COLUMN('[3]Data 2009'!$BE$3),FALSE)+VLOOKUP(A71,'[3]Data 2009'!$A$3:$BO$79,COLUMN('[3]Data 2009'!$BF$3),FALSE)+VLOOKUP(A71,'[3]Data 2009'!$A$3:$BO$79,COLUMN('[3]Data 2009'!$BN$3),FALSE))</f>
        <v>864277</v>
      </c>
      <c r="E71" s="6">
        <f>(VLOOKUP(A71,'[3]Data 2009'!$A$3:$BO$79,COLUMN('[3]Data 2009'!$D$1),FALSE)+VLOOKUP(A71,'[3]Data 2009'!$A$3:$BO$79,COLUMN('[3]Data 2009'!$I$3),FALSE)+VLOOKUP(A71,'[3]Data 2009'!$A$3:$BO$79,COLUMN('[3]Data 2009'!$T$3),FALSE)+VLOOKUP(A71,'[3]Data 2009'!$A$3:$BO$79,COLUMN('[3]Data 2009'!$AS$3),FALSE)+VLOOKUP(A71,'[3]Data 2009'!$A$3:$BO$79,COLUMN('[3]Data 2009'!$AY$3),FALSE)+VLOOKUP(A71,'[3]Data 2009'!$A$3:$BO$79,COLUMN('[3]Data 2009'!$BB$3),FALSE)+VLOOKUP(A71,'[3]Data 2009'!$A$3:$BO$79,COLUMN('[3]Data 2009'!$BG$3),FALSE))</f>
        <v>2696205</v>
      </c>
      <c r="F71" s="6">
        <f>VLOOKUP(A71,'[3]Data 2009'!$A$3:$BO$79,COLUMN('[3]Data 2009'!H73),FALSE)+VLOOKUP(A71,'[3]Data 2009'!$A$3:$BO$79,COLUMN('[3]Data 2009'!V73),FALSE)+VLOOKUP(A71,'[3]Data 2009'!$A$3:$BO$79,COLUMN('[3]Data 2009'!W73),FALSE)+VLOOKUP(A71,'[3]Data 2009'!$A$3:$BO$79,COLUMN('[3]Data 2009'!X73),FALSE)+VLOOKUP(A71,'[3]Data 2009'!$A$3:$BO$79,COLUMN('[3]Data 2009'!Y73),FALSE)+VLOOKUP(A71,'[3]Data 2009'!$A$3:$BO$79,COLUMN('[3]Data 2009'!AT73),FALSE)+VLOOKUP(A71,'[3]Data 2009'!$A$3:$BO$79,COLUMN('[3]Data 2009'!AX73),FALSE)+VLOOKUP(A71,'[3]Data 2009'!$A$3:$BO$79,COLUMN('[3]Data 2009'!AZ73),FALSE)+VLOOKUP(A71,'[3]Data 2009'!$A$3:$BO$79,COLUMN('[3]Data 2009'!BA73),FALSE)+VLOOKUP(A71,'[3]Data 2009'!$A$3:$BO$79,COLUMN('[3]Data 2009'!BJ73))</f>
        <v>240716</v>
      </c>
      <c r="G71" s="6">
        <f>VLOOKUP(A71,'[3]Data 2009'!$A$3:$BO$79,COLUMN('[3]Data 2009'!U106),FALSE)+VLOOKUP(A71,'[3]Data 2009'!$A$3:$BO$79,COLUMN('[3]Data 2009'!AH106),FALSE)+VLOOKUP(A71,'[3]Data 2009'!$A$3:$BO$79,COLUMN('[3]Data 2009'!AI106),FALSE)+VLOOKUP(A71,'[3]Data 2009'!$A$3:$BO$79,COLUMN('[3]Data 2009'!AJ106),FALSE)+VLOOKUP(A71,'[3]Data 2009'!$A$3:$BO$79,COLUMN('[3]Data 2009'!AK106),FALSE)+VLOOKUP(A71,'[3]Data 2009'!$A$3:$BO$79,COLUMN('[3]Data 2009'!AL106),FALSE)+VLOOKUP(A71,'[3]Data 2009'!$A$3:$BO$79,COLUMN('[3]Data 2009'!BH106),FALSE)+VLOOKUP(A71,'[3]Data 2009'!$A$3:$BO$79,COLUMN('[3]Data 2009'!BI106),FALSE)+VLOOKUP(A71,'[3]Data 2009'!$A$3:$BO$79,COLUMN('[3]Data 2009'!BL106),FALSE)</f>
        <v>218750</v>
      </c>
      <c r="H71" s="6">
        <f>VLOOKUP(A71,'[3]Data 2009'!$A$3:$BO$79,COLUMN('[3]Data 2009'!N106),FALSE)+VLOOKUP(A71,'[3]Data 2009'!$A$3:$BO$79,COLUMN('[3]Data 2009'!P106),FALSE)+VLOOKUP(A71,'[3]Data 2009'!$A$3:$BO$79,COLUMN('[3]Data 2009'!Q106),FALSE)</f>
        <v>1487</v>
      </c>
      <c r="I71" s="6">
        <f>VLOOKUP(A71,'[3]Data 2009'!$A$3:$BO$79,COLUMN('[3]Data 2009'!J73),FALSE)+VLOOKUP(A71,'[3]Data 2009'!$A$3:$BO$79,COLUMN('[3]Data 2009'!R73),FALSE)+VLOOKUP(A71,'[3]Data 2009'!$A$3:$BO$79,COLUMN('[3]Data 2009'!S73),FALSE)+VLOOKUP(A71,'[3]Data 2009'!$A$3:$BO$79,COLUMN('[3]Data 2009'!Z73),FALSE)+VLOOKUP(A71,'[3]Data 2009'!$A$3:$BO$79,COLUMN('[3]Data 2009'!AA73),FALSE)+VLOOKUP(A71,'[3]Data 2009'!$A$3:$BO$79,COLUMN('[3]Data 2009'!AD73),FALSE)+VLOOKUP(A71,'[3]Data 2009'!$A$3:$BO$79,COLUMN('[3]Data 2009'!AE73),FALSE)+VLOOKUP(A71,'[3]Data 2009'!$A$3:$BO$79,COLUMN('[3]Data 2009'!AF73),FALSE)+VLOOKUP(A71,'[3]Data 2009'!$A$3:$BO$79,COLUMN('[3]Data 2009'!AW73),FALSE)+VLOOKUP(A71,'[3]Data 2009'!$A$3:$BO$79,COLUMN('[3]Data 2009'!BK73),FALSE)</f>
        <v>890451</v>
      </c>
      <c r="J71" s="6">
        <f>VLOOKUP(A71,'[3]Data 2009'!$A$3:$BO$79,COLUMN('[3]Data 2009'!F73),FALSE)+VLOOKUP(A71,'[3]Data 2009'!$A$3:$BO$79,COLUMN('[3]Data 2009'!AR73),FALSE)+VLOOKUP(A71,'[3]Data 2009'!$A$3:$BO$79,COLUMN('[3]Data 2009'!AU73),FALSE)</f>
        <v>4908</v>
      </c>
      <c r="K71" s="6">
        <f>VLOOKUP(A71,'[3]Data 2009'!$A$3:$BO$79,COLUMN('[3]Data 2009'!G73),FALSE)+VLOOKUP(A71,'[3]Data 2009'!$A$3:$BO$79,COLUMN('[3]Data 2009'!AO73),FALSE)+VLOOKUP(A71,'[3]Data 2009'!$A$3:$BO$79,COLUMN('[3]Data 2009'!AV73),FALSE)+VLOOKUP(A71,'[3]Data 2009'!$A$3:$BO$79,COLUMN('[3]Data 2009'!BO73),FALSE)+VLOOKUP(A71,'[3]Data 2009'!$A$3:$BO$79,COLUMN('[3]Data 2009'!AP73),FALSE)</f>
        <v>59525</v>
      </c>
      <c r="L71" s="6">
        <f>VLOOKUP(A71,'[3]Data 2009'!$A$3:$BO$79,COLUMN('[3]Data 2009'!L73),FALSE)+VLOOKUP(A71,'[3]Data 2009'!$A$3:$BO$79,COLUMN('[3]Data 2009'!AB73),FALSE)+VLOOKUP(A71,'[3]Data 2009'!$A$3:$BO$79,COLUMN('[3]Data 2009'!AC73),FALSE)+VLOOKUP(A71,'[3]Data 2009'!$A$3:$BO$79,COLUMN('[3]Data 2009'!BM73),FALSE)+VLOOKUP(A71,'[3]Data 2009'!$A$3:$BO$79,COLUMN('[3]Data 2009'!K73),FALSE)</f>
        <v>238793</v>
      </c>
      <c r="M71" s="6">
        <f>VLOOKUP(A71,'[3]Data 2009'!$A$3:$BO$79,COLUMN('[3]Data 2009'!AG73),FALSE)+VLOOKUP(A71,'[3]Data 2009'!$A$3:$BO$79,COLUMN('[3]Data 2009'!AM73),FALSE)+VLOOKUP(A71,'[3]Data 2009'!$A$3:$BO$79,COLUMN('[3]Data 2009'!AN73),FALSE)+VLOOKUP(A71,'[3]Data 2009'!$A$3:$BO$79,COLUMN('[3]Data 2009'!AT73),FALSE)</f>
        <v>1792</v>
      </c>
      <c r="N71" s="6">
        <f>VLOOKUP(A71,'[3]Data 2009'!$A$3:$BO$79,COLUMN('[3]Data 2009'!O73),FALSE)+VLOOKUP(A71,'[3]Data 2009'!$A$3:$BO$79,COLUMN('[3]Data 2009'!AQ73),FALSE)</f>
        <v>30774</v>
      </c>
      <c r="O71" s="6">
        <f>VLOOKUP(A71,'[3]Data 2009'!$A$3:$BR$79,COLUMN('[3]Data 2009'!BR72),FALSE)</f>
        <v>65458</v>
      </c>
      <c r="P71" s="21">
        <f t="shared" si="13"/>
        <v>5313136</v>
      </c>
      <c r="R71" s="6">
        <f t="shared" si="14"/>
        <v>2684.0900621118012</v>
      </c>
      <c r="S71" s="6">
        <f t="shared" si="15"/>
        <v>8373.3074534161497</v>
      </c>
      <c r="T71" s="6">
        <f t="shared" si="16"/>
        <v>679.3478260869565</v>
      </c>
      <c r="U71" s="6">
        <f t="shared" si="17"/>
        <v>679.3478260869565</v>
      </c>
      <c r="V71" s="6">
        <f t="shared" si="18"/>
        <v>4.6180124223602483</v>
      </c>
      <c r="W71" s="6">
        <f t="shared" si="19"/>
        <v>2765.3757763975154</v>
      </c>
      <c r="X71" s="6">
        <f t="shared" si="20"/>
        <v>15.24223602484472</v>
      </c>
      <c r="Y71" s="6">
        <f t="shared" si="21"/>
        <v>184.86024844720498</v>
      </c>
      <c r="Z71" s="6">
        <f t="shared" si="22"/>
        <v>741.59316770186331</v>
      </c>
      <c r="AA71" s="6">
        <f t="shared" si="23"/>
        <v>5.5652173913043477</v>
      </c>
      <c r="AB71" s="6">
        <f t="shared" si="24"/>
        <v>95.571428571428569</v>
      </c>
      <c r="AC71" s="6">
        <f t="shared" si="25"/>
        <v>203.28571428571428</v>
      </c>
    </row>
    <row r="72" spans="1:30">
      <c r="A72" s="18" t="s">
        <v>134</v>
      </c>
      <c r="B72" s="18">
        <v>3</v>
      </c>
      <c r="C72" s="22">
        <f>VLOOKUP(A72,[3]Enrollment!$B$3:$C$80,2,FALSE)</f>
        <v>234</v>
      </c>
      <c r="D72" s="6">
        <f>SUM(VLOOKUP(A72,'[3]Data 2009'!$A$3:$BO$79,5,FALSE)+VLOOKUP(A72,'[3]Data 2009'!$A$3:$BO$79,13,FALSE)+VLOOKUP(A72,'[3]Data 2009'!$A$3:$BO$79,COLUMN('[3]Data 2009'!$BC$2:$BC$79),FALSE)+VLOOKUP(A72,'[3]Data 2009'!$A$3:$BO$79,COLUMN('[3]Data 2009'!$BD$3),FALSE)+VLOOKUP(A72,'[3]Data 2009'!$A$3:$BO$79,COLUMN('[3]Data 2009'!$BE$3),FALSE)+VLOOKUP(A72,'[3]Data 2009'!$A$3:$BO$79,COLUMN('[3]Data 2009'!$BF$3),FALSE)+VLOOKUP(A72,'[3]Data 2009'!$A$3:$BO$79,COLUMN('[3]Data 2009'!$BN$3),FALSE))</f>
        <v>339201</v>
      </c>
      <c r="E72" s="6">
        <f>(VLOOKUP(A72,'[3]Data 2009'!$A$3:$BO$79,COLUMN('[3]Data 2009'!$D$1),FALSE)+VLOOKUP(A72,'[3]Data 2009'!$A$3:$BO$79,COLUMN('[3]Data 2009'!$I$3),FALSE)+VLOOKUP(A72,'[3]Data 2009'!$A$3:$BO$79,COLUMN('[3]Data 2009'!$T$3),FALSE)+VLOOKUP(A72,'[3]Data 2009'!$A$3:$BO$79,COLUMN('[3]Data 2009'!$AS$3),FALSE)+VLOOKUP(A72,'[3]Data 2009'!$A$3:$BO$79,COLUMN('[3]Data 2009'!$AY$3),FALSE)+VLOOKUP(A72,'[3]Data 2009'!$A$3:$BO$79,COLUMN('[3]Data 2009'!$BB$3),FALSE)+VLOOKUP(A72,'[3]Data 2009'!$A$3:$BO$79,COLUMN('[3]Data 2009'!$BG$3),FALSE))</f>
        <v>1660194</v>
      </c>
      <c r="F72" s="6">
        <f>VLOOKUP(A72,'[3]Data 2009'!$A$3:$BO$79,COLUMN('[3]Data 2009'!H74),FALSE)+VLOOKUP(A72,'[3]Data 2009'!$A$3:$BO$79,COLUMN('[3]Data 2009'!V74),FALSE)+VLOOKUP(A72,'[3]Data 2009'!$A$3:$BO$79,COLUMN('[3]Data 2009'!W74),FALSE)+VLOOKUP(A72,'[3]Data 2009'!$A$3:$BO$79,COLUMN('[3]Data 2009'!X74),FALSE)+VLOOKUP(A72,'[3]Data 2009'!$A$3:$BO$79,COLUMN('[3]Data 2009'!Y74),FALSE)+VLOOKUP(A72,'[3]Data 2009'!$A$3:$BO$79,COLUMN('[3]Data 2009'!AT74),FALSE)+VLOOKUP(A72,'[3]Data 2009'!$A$3:$BO$79,COLUMN('[3]Data 2009'!AX74),FALSE)+VLOOKUP(A72,'[3]Data 2009'!$A$3:$BO$79,COLUMN('[3]Data 2009'!AZ74),FALSE)+VLOOKUP(A72,'[3]Data 2009'!$A$3:$BO$79,COLUMN('[3]Data 2009'!BA74),FALSE)+VLOOKUP(A72,'[3]Data 2009'!$A$3:$BO$79,COLUMN('[3]Data 2009'!BJ74))</f>
        <v>30622</v>
      </c>
      <c r="G72" s="6">
        <f>VLOOKUP(A72,'[3]Data 2009'!$A$3:$BO$79,COLUMN('[3]Data 2009'!U107),FALSE)+VLOOKUP(A72,'[3]Data 2009'!$A$3:$BO$79,COLUMN('[3]Data 2009'!AH107),FALSE)+VLOOKUP(A72,'[3]Data 2009'!$A$3:$BO$79,COLUMN('[3]Data 2009'!AI107),FALSE)+VLOOKUP(A72,'[3]Data 2009'!$A$3:$BO$79,COLUMN('[3]Data 2009'!AJ107),FALSE)+VLOOKUP(A72,'[3]Data 2009'!$A$3:$BO$79,COLUMN('[3]Data 2009'!AK107),FALSE)+VLOOKUP(A72,'[3]Data 2009'!$A$3:$BO$79,COLUMN('[3]Data 2009'!AL107),FALSE)+VLOOKUP(A72,'[3]Data 2009'!$A$3:$BO$79,COLUMN('[3]Data 2009'!BH107),FALSE)+VLOOKUP(A72,'[3]Data 2009'!$A$3:$BO$79,COLUMN('[3]Data 2009'!BI107),FALSE)+VLOOKUP(A72,'[3]Data 2009'!$A$3:$BO$79,COLUMN('[3]Data 2009'!BL107),FALSE)</f>
        <v>29531</v>
      </c>
      <c r="H72" s="6">
        <f>VLOOKUP(A72,'[3]Data 2009'!$A$3:$BO$79,COLUMN('[3]Data 2009'!N107),FALSE)+VLOOKUP(A72,'[3]Data 2009'!$A$3:$BO$79,COLUMN('[3]Data 2009'!P107),FALSE)+VLOOKUP(A72,'[3]Data 2009'!$A$3:$BO$79,COLUMN('[3]Data 2009'!Q107),FALSE)</f>
        <v>80922</v>
      </c>
      <c r="I72" s="6">
        <f>VLOOKUP(A72,'[3]Data 2009'!$A$3:$BO$79,COLUMN('[3]Data 2009'!J74),FALSE)+VLOOKUP(A72,'[3]Data 2009'!$A$3:$BO$79,COLUMN('[3]Data 2009'!R74),FALSE)+VLOOKUP(A72,'[3]Data 2009'!$A$3:$BO$79,COLUMN('[3]Data 2009'!S74),FALSE)+VLOOKUP(A72,'[3]Data 2009'!$A$3:$BO$79,COLUMN('[3]Data 2009'!Z74),FALSE)+VLOOKUP(A72,'[3]Data 2009'!$A$3:$BO$79,COLUMN('[3]Data 2009'!AA74),FALSE)+VLOOKUP(A72,'[3]Data 2009'!$A$3:$BO$79,COLUMN('[3]Data 2009'!AD74),FALSE)+VLOOKUP(A72,'[3]Data 2009'!$A$3:$BO$79,COLUMN('[3]Data 2009'!AE74),FALSE)+VLOOKUP(A72,'[3]Data 2009'!$A$3:$BO$79,COLUMN('[3]Data 2009'!AF74),FALSE)+VLOOKUP(A72,'[3]Data 2009'!$A$3:$BO$79,COLUMN('[3]Data 2009'!AW74),FALSE)+VLOOKUP(A72,'[3]Data 2009'!$A$3:$BO$79,COLUMN('[3]Data 2009'!BK74),FALSE)</f>
        <v>55422</v>
      </c>
      <c r="J72" s="6">
        <f>VLOOKUP(A72,'[3]Data 2009'!$A$3:$BO$79,COLUMN('[3]Data 2009'!F74),FALSE)+VLOOKUP(A72,'[3]Data 2009'!$A$3:$BO$79,COLUMN('[3]Data 2009'!AR74),FALSE)+VLOOKUP(A72,'[3]Data 2009'!$A$3:$BO$79,COLUMN('[3]Data 2009'!AU74),FALSE)</f>
        <v>11220</v>
      </c>
      <c r="K72" s="6">
        <f>VLOOKUP(A72,'[3]Data 2009'!$A$3:$BO$79,COLUMN('[3]Data 2009'!G74),FALSE)+VLOOKUP(A72,'[3]Data 2009'!$A$3:$BO$79,COLUMN('[3]Data 2009'!AO74),FALSE)+VLOOKUP(A72,'[3]Data 2009'!$A$3:$BO$79,COLUMN('[3]Data 2009'!AV74),FALSE)+VLOOKUP(A72,'[3]Data 2009'!$A$3:$BO$79,COLUMN('[3]Data 2009'!BO74),FALSE)+VLOOKUP(A72,'[3]Data 2009'!$A$3:$BO$79,COLUMN('[3]Data 2009'!AP74),FALSE)</f>
        <v>27175</v>
      </c>
      <c r="L72" s="6">
        <f>VLOOKUP(A72,'[3]Data 2009'!$A$3:$BO$79,COLUMN('[3]Data 2009'!L74),FALSE)+VLOOKUP(A72,'[3]Data 2009'!$A$3:$BO$79,COLUMN('[3]Data 2009'!AB74),FALSE)+VLOOKUP(A72,'[3]Data 2009'!$A$3:$BO$79,COLUMN('[3]Data 2009'!AC74),FALSE)+VLOOKUP(A72,'[3]Data 2009'!$A$3:$BO$79,COLUMN('[3]Data 2009'!BM74),FALSE)+VLOOKUP(A72,'[3]Data 2009'!$A$3:$BO$79,COLUMN('[3]Data 2009'!K74),FALSE)</f>
        <v>22476</v>
      </c>
      <c r="M72" s="6">
        <f>VLOOKUP(A72,'[3]Data 2009'!$A$3:$BO$79,COLUMN('[3]Data 2009'!AG74),FALSE)+VLOOKUP(A72,'[3]Data 2009'!$A$3:$BO$79,COLUMN('[3]Data 2009'!AM74),FALSE)+VLOOKUP(A72,'[3]Data 2009'!$A$3:$BO$79,COLUMN('[3]Data 2009'!AN74),FALSE)+VLOOKUP(A72,'[3]Data 2009'!$A$3:$BO$79,COLUMN('[3]Data 2009'!AT74),FALSE)</f>
        <v>130041</v>
      </c>
      <c r="N72" s="6">
        <f>VLOOKUP(A72,'[3]Data 2009'!$A$3:$BO$79,COLUMN('[3]Data 2009'!O74),FALSE)+VLOOKUP(A72,'[3]Data 2009'!$A$3:$BO$79,COLUMN('[3]Data 2009'!AQ74),FALSE)</f>
        <v>2446</v>
      </c>
      <c r="O72" s="6">
        <f>VLOOKUP(A72,'[3]Data 2009'!$A$3:$BR$79,COLUMN('[3]Data 2009'!BR73),FALSE)</f>
        <v>98356</v>
      </c>
      <c r="P72" s="21">
        <f t="shared" si="13"/>
        <v>2487606</v>
      </c>
      <c r="R72" s="6">
        <f t="shared" si="14"/>
        <v>1449.5769230769231</v>
      </c>
      <c r="S72" s="6">
        <f t="shared" si="15"/>
        <v>7094.8461538461543</v>
      </c>
      <c r="T72" s="6">
        <f t="shared" si="16"/>
        <v>126.20085470085471</v>
      </c>
      <c r="U72" s="6">
        <f t="shared" si="17"/>
        <v>126.20085470085471</v>
      </c>
      <c r="V72" s="6">
        <f t="shared" si="18"/>
        <v>345.82051282051282</v>
      </c>
      <c r="W72" s="6">
        <f t="shared" si="19"/>
        <v>236.84615384615384</v>
      </c>
      <c r="X72" s="6">
        <f t="shared" si="20"/>
        <v>47.948717948717949</v>
      </c>
      <c r="Y72" s="6">
        <f t="shared" si="21"/>
        <v>116.13247863247864</v>
      </c>
      <c r="Z72" s="6">
        <f t="shared" si="22"/>
        <v>96.051282051282058</v>
      </c>
      <c r="AA72" s="6">
        <f t="shared" si="23"/>
        <v>555.73076923076928</v>
      </c>
      <c r="AB72" s="6">
        <f t="shared" si="24"/>
        <v>10.452991452991453</v>
      </c>
      <c r="AC72" s="6">
        <f t="shared" si="25"/>
        <v>420.32478632478632</v>
      </c>
    </row>
    <row r="73" spans="1:30">
      <c r="A73" s="18" t="s">
        <v>135</v>
      </c>
      <c r="B73" s="18">
        <v>1</v>
      </c>
      <c r="C73" s="22">
        <f>VLOOKUP(A73,[3]Enrollment!$B$3:$C$80,2,FALSE)</f>
        <v>146</v>
      </c>
      <c r="D73" s="6">
        <f>SUM(VLOOKUP(A73,'[3]Data 2009'!$A$3:$BO$79,5,FALSE)+VLOOKUP(A73,'[3]Data 2009'!$A$3:$BO$79,13,FALSE)+VLOOKUP(A73,'[3]Data 2009'!$A$3:$BO$79,COLUMN('[3]Data 2009'!$BC$2:$BC$79),FALSE)+VLOOKUP(A73,'[3]Data 2009'!$A$3:$BO$79,COLUMN('[3]Data 2009'!$BD$3),FALSE)+VLOOKUP(A73,'[3]Data 2009'!$A$3:$BO$79,COLUMN('[3]Data 2009'!$BE$3),FALSE)+VLOOKUP(A73,'[3]Data 2009'!$A$3:$BO$79,COLUMN('[3]Data 2009'!$BF$3),FALSE)+VLOOKUP(A73,'[3]Data 2009'!$A$3:$BO$79,COLUMN('[3]Data 2009'!$BN$3),FALSE))</f>
        <v>257069</v>
      </c>
      <c r="E73" s="6">
        <f>(VLOOKUP(A73,'[3]Data 2009'!$A$3:$BO$79,COLUMN('[3]Data 2009'!$D$1),FALSE)+VLOOKUP(A73,'[3]Data 2009'!$A$3:$BO$79,COLUMN('[3]Data 2009'!$I$3),FALSE)+VLOOKUP(A73,'[3]Data 2009'!$A$3:$BO$79,COLUMN('[3]Data 2009'!$T$3),FALSE)+VLOOKUP(A73,'[3]Data 2009'!$A$3:$BO$79,COLUMN('[3]Data 2009'!$AS$3),FALSE)+VLOOKUP(A73,'[3]Data 2009'!$A$3:$BO$79,COLUMN('[3]Data 2009'!$AY$3),FALSE)+VLOOKUP(A73,'[3]Data 2009'!$A$3:$BO$79,COLUMN('[3]Data 2009'!$BB$3),FALSE)+VLOOKUP(A73,'[3]Data 2009'!$A$3:$BO$79,COLUMN('[3]Data 2009'!$BG$3),FALSE))</f>
        <v>1328054</v>
      </c>
      <c r="F73" s="6">
        <f>VLOOKUP(A73,'[3]Data 2009'!$A$3:$BO$79,COLUMN('[3]Data 2009'!H75),FALSE)+VLOOKUP(A73,'[3]Data 2009'!$A$3:$BO$79,COLUMN('[3]Data 2009'!V75),FALSE)+VLOOKUP(A73,'[3]Data 2009'!$A$3:$BO$79,COLUMN('[3]Data 2009'!W75),FALSE)+VLOOKUP(A73,'[3]Data 2009'!$A$3:$BO$79,COLUMN('[3]Data 2009'!X75),FALSE)+VLOOKUP(A73,'[3]Data 2009'!$A$3:$BO$79,COLUMN('[3]Data 2009'!Y75),FALSE)+VLOOKUP(A73,'[3]Data 2009'!$A$3:$BO$79,COLUMN('[3]Data 2009'!AT75),FALSE)+VLOOKUP(A73,'[3]Data 2009'!$A$3:$BO$79,COLUMN('[3]Data 2009'!AX75),FALSE)+VLOOKUP(A73,'[3]Data 2009'!$A$3:$BO$79,COLUMN('[3]Data 2009'!AZ75),FALSE)+VLOOKUP(A73,'[3]Data 2009'!$A$3:$BO$79,COLUMN('[3]Data 2009'!BA75),FALSE)+VLOOKUP(A73,'[3]Data 2009'!$A$3:$BO$79,COLUMN('[3]Data 2009'!BJ75))</f>
        <v>5585</v>
      </c>
      <c r="G73" s="6">
        <f>VLOOKUP(A73,'[3]Data 2009'!$A$3:$BO$79,COLUMN('[3]Data 2009'!U108),FALSE)+VLOOKUP(A73,'[3]Data 2009'!$A$3:$BO$79,COLUMN('[3]Data 2009'!AH108),FALSE)+VLOOKUP(A73,'[3]Data 2009'!$A$3:$BO$79,COLUMN('[3]Data 2009'!AI108),FALSE)+VLOOKUP(A73,'[3]Data 2009'!$A$3:$BO$79,COLUMN('[3]Data 2009'!AJ108),FALSE)+VLOOKUP(A73,'[3]Data 2009'!$A$3:$BO$79,COLUMN('[3]Data 2009'!AK108),FALSE)+VLOOKUP(A73,'[3]Data 2009'!$A$3:$BO$79,COLUMN('[3]Data 2009'!AL108),FALSE)+VLOOKUP(A73,'[3]Data 2009'!$A$3:$BO$79,COLUMN('[3]Data 2009'!BH108),FALSE)+VLOOKUP(A73,'[3]Data 2009'!$A$3:$BO$79,COLUMN('[3]Data 2009'!BI108),FALSE)+VLOOKUP(A73,'[3]Data 2009'!$A$3:$BO$79,COLUMN('[3]Data 2009'!BL108),FALSE)</f>
        <v>150569</v>
      </c>
      <c r="H73" s="6">
        <f>VLOOKUP(A73,'[3]Data 2009'!$A$3:$BO$79,COLUMN('[3]Data 2009'!N108),FALSE)+VLOOKUP(A73,'[3]Data 2009'!$A$3:$BO$79,COLUMN('[3]Data 2009'!P108),FALSE)+VLOOKUP(A73,'[3]Data 2009'!$A$3:$BO$79,COLUMN('[3]Data 2009'!Q108),FALSE)</f>
        <v>28985</v>
      </c>
      <c r="I73" s="6">
        <f>VLOOKUP(A73,'[3]Data 2009'!$A$3:$BO$79,COLUMN('[3]Data 2009'!J75),FALSE)+VLOOKUP(A73,'[3]Data 2009'!$A$3:$BO$79,COLUMN('[3]Data 2009'!R75),FALSE)+VLOOKUP(A73,'[3]Data 2009'!$A$3:$BO$79,COLUMN('[3]Data 2009'!S75),FALSE)+VLOOKUP(A73,'[3]Data 2009'!$A$3:$BO$79,COLUMN('[3]Data 2009'!Z75),FALSE)+VLOOKUP(A73,'[3]Data 2009'!$A$3:$BO$79,COLUMN('[3]Data 2009'!AA75),FALSE)+VLOOKUP(A73,'[3]Data 2009'!$A$3:$BO$79,COLUMN('[3]Data 2009'!AD75),FALSE)+VLOOKUP(A73,'[3]Data 2009'!$A$3:$BO$79,COLUMN('[3]Data 2009'!AE75),FALSE)+VLOOKUP(A73,'[3]Data 2009'!$A$3:$BO$79,COLUMN('[3]Data 2009'!AF75),FALSE)+VLOOKUP(A73,'[3]Data 2009'!$A$3:$BO$79,COLUMN('[3]Data 2009'!AW75),FALSE)+VLOOKUP(A73,'[3]Data 2009'!$A$3:$BO$79,COLUMN('[3]Data 2009'!BK75),FALSE)</f>
        <v>40124</v>
      </c>
      <c r="J73" s="6">
        <f>VLOOKUP(A73,'[3]Data 2009'!$A$3:$BO$79,COLUMN('[3]Data 2009'!F75),FALSE)+VLOOKUP(A73,'[3]Data 2009'!$A$3:$BO$79,COLUMN('[3]Data 2009'!AR75),FALSE)+VLOOKUP(A73,'[3]Data 2009'!$A$3:$BO$79,COLUMN('[3]Data 2009'!AU75),FALSE)</f>
        <v>11579</v>
      </c>
      <c r="K73" s="6">
        <f>VLOOKUP(A73,'[3]Data 2009'!$A$3:$BO$79,COLUMN('[3]Data 2009'!G75),FALSE)+VLOOKUP(A73,'[3]Data 2009'!$A$3:$BO$79,COLUMN('[3]Data 2009'!AO75),FALSE)+VLOOKUP(A73,'[3]Data 2009'!$A$3:$BO$79,COLUMN('[3]Data 2009'!AV75),FALSE)+VLOOKUP(A73,'[3]Data 2009'!$A$3:$BO$79,COLUMN('[3]Data 2009'!BO75),FALSE)+VLOOKUP(A73,'[3]Data 2009'!$A$3:$BO$79,COLUMN('[3]Data 2009'!AP75),FALSE)</f>
        <v>115440</v>
      </c>
      <c r="L73" s="6">
        <f>VLOOKUP(A73,'[3]Data 2009'!$A$3:$BO$79,COLUMN('[3]Data 2009'!L75),FALSE)+VLOOKUP(A73,'[3]Data 2009'!$A$3:$BO$79,COLUMN('[3]Data 2009'!AB75),FALSE)+VLOOKUP(A73,'[3]Data 2009'!$A$3:$BO$79,COLUMN('[3]Data 2009'!AC75),FALSE)+VLOOKUP(A73,'[3]Data 2009'!$A$3:$BO$79,COLUMN('[3]Data 2009'!BM75),FALSE)+VLOOKUP(A73,'[3]Data 2009'!$A$3:$BO$79,COLUMN('[3]Data 2009'!K75),FALSE)</f>
        <v>11952</v>
      </c>
      <c r="M73" s="6">
        <f>VLOOKUP(A73,'[3]Data 2009'!$A$3:$BO$79,COLUMN('[3]Data 2009'!AG75),FALSE)+VLOOKUP(A73,'[3]Data 2009'!$A$3:$BO$79,COLUMN('[3]Data 2009'!AM75),FALSE)+VLOOKUP(A73,'[3]Data 2009'!$A$3:$BO$79,COLUMN('[3]Data 2009'!AN75),FALSE)+VLOOKUP(A73,'[3]Data 2009'!$A$3:$BO$79,COLUMN('[3]Data 2009'!AT75),FALSE)</f>
        <v>158420</v>
      </c>
      <c r="N73" s="6">
        <f>VLOOKUP(A73,'[3]Data 2009'!$A$3:$BO$79,COLUMN('[3]Data 2009'!O75),FALSE)+VLOOKUP(A73,'[3]Data 2009'!$A$3:$BO$79,COLUMN('[3]Data 2009'!AQ75),FALSE)</f>
        <v>4187</v>
      </c>
      <c r="O73" s="6">
        <f>VLOOKUP(A73,'[3]Data 2009'!$A$3:$BR$79,COLUMN('[3]Data 2009'!BR74),FALSE)</f>
        <v>17591</v>
      </c>
      <c r="P73" s="21">
        <f t="shared" si="13"/>
        <v>2129555</v>
      </c>
      <c r="R73" s="6">
        <f t="shared" si="14"/>
        <v>1760.7465753424658</v>
      </c>
      <c r="S73" s="6">
        <f t="shared" si="15"/>
        <v>9096.2602739726026</v>
      </c>
      <c r="T73" s="6">
        <f t="shared" si="16"/>
        <v>1031.2945205479452</v>
      </c>
      <c r="U73" s="6">
        <f t="shared" si="17"/>
        <v>1031.2945205479452</v>
      </c>
      <c r="V73" s="6">
        <f t="shared" si="18"/>
        <v>198.52739726027397</v>
      </c>
      <c r="W73" s="6">
        <f t="shared" si="19"/>
        <v>274.82191780821915</v>
      </c>
      <c r="X73" s="6">
        <f t="shared" si="20"/>
        <v>79.308219178082197</v>
      </c>
      <c r="Y73" s="6">
        <f t="shared" si="21"/>
        <v>790.68493150684935</v>
      </c>
      <c r="Z73" s="6">
        <f t="shared" si="22"/>
        <v>81.863013698630141</v>
      </c>
      <c r="AA73" s="6">
        <f t="shared" si="23"/>
        <v>1085.0684931506848</v>
      </c>
      <c r="AB73" s="6">
        <f t="shared" si="24"/>
        <v>28.67808219178082</v>
      </c>
      <c r="AC73" s="6">
        <f t="shared" si="25"/>
        <v>120.48630136986301</v>
      </c>
    </row>
    <row r="74" spans="1:30">
      <c r="A74" s="18" t="s">
        <v>136</v>
      </c>
      <c r="B74" s="18">
        <v>4</v>
      </c>
      <c r="C74" s="22">
        <f>VLOOKUP(A74,[3]Enrollment!$B$3:$C$80,2,FALSE)</f>
        <v>713</v>
      </c>
      <c r="D74" s="6">
        <f>SUM(VLOOKUP(A74,'[3]Data 2009'!$A$3:$BO$79,5,FALSE)+VLOOKUP(A74,'[3]Data 2009'!$A$3:$BO$79,13,FALSE)+VLOOKUP(A74,'[3]Data 2009'!$A$3:$BO$79,COLUMN('[3]Data 2009'!$BC$2:$BC$79),FALSE)+VLOOKUP(A74,'[3]Data 2009'!$A$3:$BO$79,COLUMN('[3]Data 2009'!$BD$3),FALSE)+VLOOKUP(A74,'[3]Data 2009'!$A$3:$BO$79,COLUMN('[3]Data 2009'!$BE$3),FALSE)+VLOOKUP(A74,'[3]Data 2009'!$A$3:$BO$79,COLUMN('[3]Data 2009'!$BF$3),FALSE)+VLOOKUP(A74,'[3]Data 2009'!$A$3:$BO$79,COLUMN('[3]Data 2009'!$BN$3),FALSE))</f>
        <v>897637</v>
      </c>
      <c r="E74" s="6">
        <f>(VLOOKUP(A74,'[3]Data 2009'!$A$3:$BO$79,COLUMN('[3]Data 2009'!$D$1),FALSE)+VLOOKUP(A74,'[3]Data 2009'!$A$3:$BO$79,COLUMN('[3]Data 2009'!$I$3),FALSE)+VLOOKUP(A74,'[3]Data 2009'!$A$3:$BO$79,COLUMN('[3]Data 2009'!$T$3),FALSE)+VLOOKUP(A74,'[3]Data 2009'!$A$3:$BO$79,COLUMN('[3]Data 2009'!$AS$3),FALSE)+VLOOKUP(A74,'[3]Data 2009'!$A$3:$BO$79,COLUMN('[3]Data 2009'!$AY$3),FALSE)+VLOOKUP(A74,'[3]Data 2009'!$A$3:$BO$79,COLUMN('[3]Data 2009'!$BB$3),FALSE)+VLOOKUP(A74,'[3]Data 2009'!$A$3:$BO$79,COLUMN('[3]Data 2009'!$BG$3),FALSE))</f>
        <v>7725172</v>
      </c>
      <c r="F74" s="6">
        <f>VLOOKUP(A74,'[3]Data 2009'!$A$3:$BO$79,COLUMN('[3]Data 2009'!H76),FALSE)+VLOOKUP(A74,'[3]Data 2009'!$A$3:$BO$79,COLUMN('[3]Data 2009'!V76),FALSE)+VLOOKUP(A74,'[3]Data 2009'!$A$3:$BO$79,COLUMN('[3]Data 2009'!W76),FALSE)+VLOOKUP(A74,'[3]Data 2009'!$A$3:$BO$79,COLUMN('[3]Data 2009'!X76),FALSE)+VLOOKUP(A74,'[3]Data 2009'!$A$3:$BO$79,COLUMN('[3]Data 2009'!Y76),FALSE)+VLOOKUP(A74,'[3]Data 2009'!$A$3:$BO$79,COLUMN('[3]Data 2009'!AT76),FALSE)+VLOOKUP(A74,'[3]Data 2009'!$A$3:$BO$79,COLUMN('[3]Data 2009'!AX76),FALSE)+VLOOKUP(A74,'[3]Data 2009'!$A$3:$BO$79,COLUMN('[3]Data 2009'!AZ76),FALSE)+VLOOKUP(A74,'[3]Data 2009'!$A$3:$BO$79,COLUMN('[3]Data 2009'!BA76),FALSE)+VLOOKUP(A74,'[3]Data 2009'!$A$3:$BO$79,COLUMN('[3]Data 2009'!BJ76))</f>
        <v>831596</v>
      </c>
      <c r="G74" s="6">
        <f>VLOOKUP(A74,'[3]Data 2009'!$A$3:$BO$79,COLUMN('[3]Data 2009'!U109),FALSE)+VLOOKUP(A74,'[3]Data 2009'!$A$3:$BO$79,COLUMN('[3]Data 2009'!AH109),FALSE)+VLOOKUP(A74,'[3]Data 2009'!$A$3:$BO$79,COLUMN('[3]Data 2009'!AI109),FALSE)+VLOOKUP(A74,'[3]Data 2009'!$A$3:$BO$79,COLUMN('[3]Data 2009'!AJ109),FALSE)+VLOOKUP(A74,'[3]Data 2009'!$A$3:$BO$79,COLUMN('[3]Data 2009'!AK109),FALSE)+VLOOKUP(A74,'[3]Data 2009'!$A$3:$BO$79,COLUMN('[3]Data 2009'!AL109),FALSE)+VLOOKUP(A74,'[3]Data 2009'!$A$3:$BO$79,COLUMN('[3]Data 2009'!BH109),FALSE)+VLOOKUP(A74,'[3]Data 2009'!$A$3:$BO$79,COLUMN('[3]Data 2009'!BI109),FALSE)+VLOOKUP(A74,'[3]Data 2009'!$A$3:$BO$79,COLUMN('[3]Data 2009'!BL109),FALSE)</f>
        <v>126237</v>
      </c>
      <c r="H74" s="6">
        <f>VLOOKUP(A74,'[3]Data 2009'!$A$3:$BO$79,COLUMN('[3]Data 2009'!N109),FALSE)+VLOOKUP(A74,'[3]Data 2009'!$A$3:$BO$79,COLUMN('[3]Data 2009'!P109),FALSE)+VLOOKUP(A74,'[3]Data 2009'!$A$3:$BO$79,COLUMN('[3]Data 2009'!Q109),FALSE)</f>
        <v>144630</v>
      </c>
      <c r="I74" s="6">
        <f>VLOOKUP(A74,'[3]Data 2009'!$A$3:$BO$79,COLUMN('[3]Data 2009'!J76),FALSE)+VLOOKUP(A74,'[3]Data 2009'!$A$3:$BO$79,COLUMN('[3]Data 2009'!R76),FALSE)+VLOOKUP(A74,'[3]Data 2009'!$A$3:$BO$79,COLUMN('[3]Data 2009'!S76),FALSE)+VLOOKUP(A74,'[3]Data 2009'!$A$3:$BO$79,COLUMN('[3]Data 2009'!Z76),FALSE)+VLOOKUP(A74,'[3]Data 2009'!$A$3:$BO$79,COLUMN('[3]Data 2009'!AA76),FALSE)+VLOOKUP(A74,'[3]Data 2009'!$A$3:$BO$79,COLUMN('[3]Data 2009'!AD76),FALSE)+VLOOKUP(A74,'[3]Data 2009'!$A$3:$BO$79,COLUMN('[3]Data 2009'!AE76),FALSE)+VLOOKUP(A74,'[3]Data 2009'!$A$3:$BO$79,COLUMN('[3]Data 2009'!AF76),FALSE)+VLOOKUP(A74,'[3]Data 2009'!$A$3:$BO$79,COLUMN('[3]Data 2009'!AW76),FALSE)+VLOOKUP(A74,'[3]Data 2009'!$A$3:$BO$79,COLUMN('[3]Data 2009'!BK76),FALSE)</f>
        <v>58532</v>
      </c>
      <c r="J74" s="6">
        <f>VLOOKUP(A74,'[3]Data 2009'!$A$3:$BO$79,COLUMN('[3]Data 2009'!F76),FALSE)+VLOOKUP(A74,'[3]Data 2009'!$A$3:$BO$79,COLUMN('[3]Data 2009'!AR76),FALSE)+VLOOKUP(A74,'[3]Data 2009'!$A$3:$BO$79,COLUMN('[3]Data 2009'!AU76),FALSE)</f>
        <v>45524</v>
      </c>
      <c r="K74" s="6">
        <f>VLOOKUP(A74,'[3]Data 2009'!$A$3:$BO$79,COLUMN('[3]Data 2009'!G76),FALSE)+VLOOKUP(A74,'[3]Data 2009'!$A$3:$BO$79,COLUMN('[3]Data 2009'!AO76),FALSE)+VLOOKUP(A74,'[3]Data 2009'!$A$3:$BO$79,COLUMN('[3]Data 2009'!AV76),FALSE)+VLOOKUP(A74,'[3]Data 2009'!$A$3:$BO$79,COLUMN('[3]Data 2009'!BO76),FALSE)+VLOOKUP(A74,'[3]Data 2009'!$A$3:$BO$79,COLUMN('[3]Data 2009'!AP76),FALSE)</f>
        <v>33784</v>
      </c>
      <c r="L74" s="6">
        <f>VLOOKUP(A74,'[3]Data 2009'!$A$3:$BO$79,COLUMN('[3]Data 2009'!L76),FALSE)+VLOOKUP(A74,'[3]Data 2009'!$A$3:$BO$79,COLUMN('[3]Data 2009'!AB76),FALSE)+VLOOKUP(A74,'[3]Data 2009'!$A$3:$BO$79,COLUMN('[3]Data 2009'!AC76),FALSE)+VLOOKUP(A74,'[3]Data 2009'!$A$3:$BO$79,COLUMN('[3]Data 2009'!BM76),FALSE)+VLOOKUP(A74,'[3]Data 2009'!$A$3:$BO$79,COLUMN('[3]Data 2009'!K76),FALSE)</f>
        <v>70955</v>
      </c>
      <c r="M74" s="6">
        <f>VLOOKUP(A74,'[3]Data 2009'!$A$3:$BO$79,COLUMN('[3]Data 2009'!AG76),FALSE)+VLOOKUP(A74,'[3]Data 2009'!$A$3:$BO$79,COLUMN('[3]Data 2009'!AM76),FALSE)+VLOOKUP(A74,'[3]Data 2009'!$A$3:$BO$79,COLUMN('[3]Data 2009'!AN76),FALSE)+VLOOKUP(A74,'[3]Data 2009'!$A$3:$BO$79,COLUMN('[3]Data 2009'!AT76),FALSE)</f>
        <v>258642</v>
      </c>
      <c r="N74" s="6">
        <f>VLOOKUP(A74,'[3]Data 2009'!$A$3:$BO$79,COLUMN('[3]Data 2009'!O76),FALSE)+VLOOKUP(A74,'[3]Data 2009'!$A$3:$BO$79,COLUMN('[3]Data 2009'!AQ76),FALSE)</f>
        <v>36250</v>
      </c>
      <c r="O74" s="6">
        <f>VLOOKUP(A74,'[3]Data 2009'!$A$3:$BR$79,COLUMN('[3]Data 2009'!BR75),FALSE)</f>
        <v>210818</v>
      </c>
      <c r="P74" s="21">
        <f t="shared" si="13"/>
        <v>10439777</v>
      </c>
      <c r="R74" s="6">
        <f t="shared" si="14"/>
        <v>1258.9579242636746</v>
      </c>
      <c r="S74" s="6">
        <f t="shared" si="15"/>
        <v>10834.743338008415</v>
      </c>
      <c r="T74" s="6">
        <f t="shared" si="16"/>
        <v>177.05049088359047</v>
      </c>
      <c r="U74" s="6">
        <f t="shared" si="17"/>
        <v>177.05049088359047</v>
      </c>
      <c r="V74" s="6">
        <f t="shared" si="18"/>
        <v>202.84712482468444</v>
      </c>
      <c r="W74" s="6">
        <f t="shared" si="19"/>
        <v>82.092566619915843</v>
      </c>
      <c r="X74" s="6">
        <f t="shared" si="20"/>
        <v>63.848527349228611</v>
      </c>
      <c r="Y74" s="6">
        <f t="shared" si="21"/>
        <v>47.38288920056101</v>
      </c>
      <c r="Z74" s="6">
        <f t="shared" si="22"/>
        <v>99.516129032258064</v>
      </c>
      <c r="AA74" s="6">
        <f t="shared" si="23"/>
        <v>362.75175315568021</v>
      </c>
      <c r="AB74" s="6">
        <f t="shared" si="24"/>
        <v>50.841514726507711</v>
      </c>
      <c r="AC74" s="6">
        <f t="shared" si="25"/>
        <v>295.67741935483872</v>
      </c>
    </row>
    <row r="75" spans="1:30">
      <c r="A75" s="18" t="s">
        <v>137</v>
      </c>
      <c r="B75" s="18">
        <v>1</v>
      </c>
      <c r="C75" s="22">
        <f>VLOOKUP(A75,[3]Enrollment!$B$3:$C$80,2,FALSE)</f>
        <v>92</v>
      </c>
      <c r="D75" s="6">
        <f>SUM(VLOOKUP(A75,'[3]Data 2009'!$A$3:$BO$79,5,FALSE)+VLOOKUP(A75,'[3]Data 2009'!$A$3:$BO$79,13,FALSE)+VLOOKUP(A75,'[3]Data 2009'!$A$3:$BO$79,COLUMN('[3]Data 2009'!$BC$2:$BC$79),FALSE)+VLOOKUP(A75,'[3]Data 2009'!$A$3:$BO$79,COLUMN('[3]Data 2009'!$BD$3),FALSE)+VLOOKUP(A75,'[3]Data 2009'!$A$3:$BO$79,COLUMN('[3]Data 2009'!$BE$3),FALSE)+VLOOKUP(A75,'[3]Data 2009'!$A$3:$BO$79,COLUMN('[3]Data 2009'!$BF$3),FALSE)+VLOOKUP(A75,'[3]Data 2009'!$A$3:$BO$79,COLUMN('[3]Data 2009'!$BN$3),FALSE))</f>
        <v>280849</v>
      </c>
      <c r="E75" s="6">
        <f>(VLOOKUP(A75,'[3]Data 2009'!$A$3:$BO$79,COLUMN('[3]Data 2009'!$D$1),FALSE)+VLOOKUP(A75,'[3]Data 2009'!$A$3:$BO$79,COLUMN('[3]Data 2009'!$I$3),FALSE)+VLOOKUP(A75,'[3]Data 2009'!$A$3:$BO$79,COLUMN('[3]Data 2009'!$T$3),FALSE)+VLOOKUP(A75,'[3]Data 2009'!$A$3:$BO$79,COLUMN('[3]Data 2009'!$AS$3),FALSE)+VLOOKUP(A75,'[3]Data 2009'!$A$3:$BO$79,COLUMN('[3]Data 2009'!$AY$3),FALSE)+VLOOKUP(A75,'[3]Data 2009'!$A$3:$BO$79,COLUMN('[3]Data 2009'!$BB$3),FALSE)+VLOOKUP(A75,'[3]Data 2009'!$A$3:$BO$79,COLUMN('[3]Data 2009'!$BG$3),FALSE))</f>
        <v>835169</v>
      </c>
      <c r="F75" s="6">
        <f>VLOOKUP(A75,'[3]Data 2009'!$A$3:$BO$79,COLUMN('[3]Data 2009'!H77),FALSE)+VLOOKUP(A75,'[3]Data 2009'!$A$3:$BO$79,COLUMN('[3]Data 2009'!V77),FALSE)+VLOOKUP(A75,'[3]Data 2009'!$A$3:$BO$79,COLUMN('[3]Data 2009'!W77),FALSE)+VLOOKUP(A75,'[3]Data 2009'!$A$3:$BO$79,COLUMN('[3]Data 2009'!X77),FALSE)+VLOOKUP(A75,'[3]Data 2009'!$A$3:$BO$79,COLUMN('[3]Data 2009'!Y77),FALSE)+VLOOKUP(A75,'[3]Data 2009'!$A$3:$BO$79,COLUMN('[3]Data 2009'!AT77),FALSE)+VLOOKUP(A75,'[3]Data 2009'!$A$3:$BO$79,COLUMN('[3]Data 2009'!AX77),FALSE)+VLOOKUP(A75,'[3]Data 2009'!$A$3:$BO$79,COLUMN('[3]Data 2009'!AZ77),FALSE)+VLOOKUP(A75,'[3]Data 2009'!$A$3:$BO$79,COLUMN('[3]Data 2009'!BA77),FALSE)+VLOOKUP(A75,'[3]Data 2009'!$A$3:$BO$79,COLUMN('[3]Data 2009'!BJ77))</f>
        <v>12484</v>
      </c>
      <c r="G75" s="6">
        <f>VLOOKUP(A75,'[3]Data 2009'!$A$3:$BO$79,COLUMN('[3]Data 2009'!U110),FALSE)+VLOOKUP(A75,'[3]Data 2009'!$A$3:$BO$79,COLUMN('[3]Data 2009'!AH110),FALSE)+VLOOKUP(A75,'[3]Data 2009'!$A$3:$BO$79,COLUMN('[3]Data 2009'!AI110),FALSE)+VLOOKUP(A75,'[3]Data 2009'!$A$3:$BO$79,COLUMN('[3]Data 2009'!AJ110),FALSE)+VLOOKUP(A75,'[3]Data 2009'!$A$3:$BO$79,COLUMN('[3]Data 2009'!AK110),FALSE)+VLOOKUP(A75,'[3]Data 2009'!$A$3:$BO$79,COLUMN('[3]Data 2009'!AL110),FALSE)+VLOOKUP(A75,'[3]Data 2009'!$A$3:$BO$79,COLUMN('[3]Data 2009'!BH110),FALSE)+VLOOKUP(A75,'[3]Data 2009'!$A$3:$BO$79,COLUMN('[3]Data 2009'!BI110),FALSE)+VLOOKUP(A75,'[3]Data 2009'!$A$3:$BO$79,COLUMN('[3]Data 2009'!BL110),FALSE)</f>
        <v>360106</v>
      </c>
      <c r="H75" s="6">
        <f>VLOOKUP(A75,'[3]Data 2009'!$A$3:$BO$79,COLUMN('[3]Data 2009'!N110),FALSE)+VLOOKUP(A75,'[3]Data 2009'!$A$3:$BO$79,COLUMN('[3]Data 2009'!P110),FALSE)+VLOOKUP(A75,'[3]Data 2009'!$A$3:$BO$79,COLUMN('[3]Data 2009'!Q110),FALSE)</f>
        <v>28017</v>
      </c>
      <c r="I75" s="6">
        <f>VLOOKUP(A75,'[3]Data 2009'!$A$3:$BO$79,COLUMN('[3]Data 2009'!J77),FALSE)+VLOOKUP(A75,'[3]Data 2009'!$A$3:$BO$79,COLUMN('[3]Data 2009'!R77),FALSE)+VLOOKUP(A75,'[3]Data 2009'!$A$3:$BO$79,COLUMN('[3]Data 2009'!S77),FALSE)+VLOOKUP(A75,'[3]Data 2009'!$A$3:$BO$79,COLUMN('[3]Data 2009'!Z77),FALSE)+VLOOKUP(A75,'[3]Data 2009'!$A$3:$BO$79,COLUMN('[3]Data 2009'!AA77),FALSE)+VLOOKUP(A75,'[3]Data 2009'!$A$3:$BO$79,COLUMN('[3]Data 2009'!AD77),FALSE)+VLOOKUP(A75,'[3]Data 2009'!$A$3:$BO$79,COLUMN('[3]Data 2009'!AE77),FALSE)+VLOOKUP(A75,'[3]Data 2009'!$A$3:$BO$79,COLUMN('[3]Data 2009'!AF77),FALSE)+VLOOKUP(A75,'[3]Data 2009'!$A$3:$BO$79,COLUMN('[3]Data 2009'!AW77),FALSE)+VLOOKUP(A75,'[3]Data 2009'!$A$3:$BO$79,COLUMN('[3]Data 2009'!BK77),FALSE)</f>
        <v>35615</v>
      </c>
      <c r="J75" s="6">
        <f>VLOOKUP(A75,'[3]Data 2009'!$A$3:$BO$79,COLUMN('[3]Data 2009'!F77),FALSE)+VLOOKUP(A75,'[3]Data 2009'!$A$3:$BO$79,COLUMN('[3]Data 2009'!AR77),FALSE)+VLOOKUP(A75,'[3]Data 2009'!$A$3:$BO$79,COLUMN('[3]Data 2009'!AU77),FALSE)</f>
        <v>17775</v>
      </c>
      <c r="K75" s="6">
        <f>VLOOKUP(A75,'[3]Data 2009'!$A$3:$BO$79,COLUMN('[3]Data 2009'!G77),FALSE)+VLOOKUP(A75,'[3]Data 2009'!$A$3:$BO$79,COLUMN('[3]Data 2009'!AO77),FALSE)+VLOOKUP(A75,'[3]Data 2009'!$A$3:$BO$79,COLUMN('[3]Data 2009'!AV77),FALSE)+VLOOKUP(A75,'[3]Data 2009'!$A$3:$BO$79,COLUMN('[3]Data 2009'!BO77),FALSE)+VLOOKUP(A75,'[3]Data 2009'!$A$3:$BO$79,COLUMN('[3]Data 2009'!AP77),FALSE)</f>
        <v>53632</v>
      </c>
      <c r="L75" s="6">
        <f>VLOOKUP(A75,'[3]Data 2009'!$A$3:$BO$79,COLUMN('[3]Data 2009'!L77),FALSE)+VLOOKUP(A75,'[3]Data 2009'!$A$3:$BO$79,COLUMN('[3]Data 2009'!AB77),FALSE)+VLOOKUP(A75,'[3]Data 2009'!$A$3:$BO$79,COLUMN('[3]Data 2009'!AC77),FALSE)+VLOOKUP(A75,'[3]Data 2009'!$A$3:$BO$79,COLUMN('[3]Data 2009'!BM77),FALSE)+VLOOKUP(A75,'[3]Data 2009'!$A$3:$BO$79,COLUMN('[3]Data 2009'!K77),FALSE)</f>
        <v>6654</v>
      </c>
      <c r="M75" s="6">
        <f>VLOOKUP(A75,'[3]Data 2009'!$A$3:$BO$79,COLUMN('[3]Data 2009'!AG77),FALSE)+VLOOKUP(A75,'[3]Data 2009'!$A$3:$BO$79,COLUMN('[3]Data 2009'!AM77),FALSE)+VLOOKUP(A75,'[3]Data 2009'!$A$3:$BO$79,COLUMN('[3]Data 2009'!AN77),FALSE)+VLOOKUP(A75,'[3]Data 2009'!$A$3:$BO$79,COLUMN('[3]Data 2009'!AT77),FALSE)</f>
        <v>0</v>
      </c>
      <c r="N75" s="6">
        <f>VLOOKUP(A75,'[3]Data 2009'!$A$3:$BO$79,COLUMN('[3]Data 2009'!O77),FALSE)+VLOOKUP(A75,'[3]Data 2009'!$A$3:$BO$79,COLUMN('[3]Data 2009'!AQ77),FALSE)</f>
        <v>11287</v>
      </c>
      <c r="O75" s="6">
        <f>VLOOKUP(A75,'[3]Data 2009'!$A$3:$BR$79,COLUMN('[3]Data 2009'!BR76),FALSE)</f>
        <v>1653</v>
      </c>
      <c r="P75" s="21">
        <f t="shared" si="13"/>
        <v>1643241</v>
      </c>
      <c r="R75" s="6">
        <f t="shared" si="14"/>
        <v>3052.7065217391305</v>
      </c>
      <c r="S75" s="6">
        <f t="shared" si="15"/>
        <v>9077.923913043478</v>
      </c>
      <c r="T75" s="6">
        <f t="shared" si="16"/>
        <v>3914.195652173913</v>
      </c>
      <c r="U75" s="6">
        <f t="shared" si="17"/>
        <v>3914.195652173913</v>
      </c>
      <c r="V75" s="6">
        <f t="shared" si="18"/>
        <v>304.53260869565219</v>
      </c>
      <c r="W75" s="6">
        <f t="shared" si="19"/>
        <v>387.11956521739131</v>
      </c>
      <c r="X75" s="6">
        <f t="shared" si="20"/>
        <v>193.20652173913044</v>
      </c>
      <c r="Y75" s="6">
        <f t="shared" si="21"/>
        <v>582.95652173913038</v>
      </c>
      <c r="Z75" s="6">
        <f t="shared" si="22"/>
        <v>72.326086956521735</v>
      </c>
      <c r="AA75" s="6">
        <f t="shared" si="23"/>
        <v>0</v>
      </c>
      <c r="AB75" s="6">
        <f t="shared" si="24"/>
        <v>122.68478260869566</v>
      </c>
      <c r="AC75" s="6">
        <f t="shared" si="25"/>
        <v>17.967391304347824</v>
      </c>
    </row>
    <row r="76" spans="1:30">
      <c r="A76" s="18" t="s">
        <v>138</v>
      </c>
      <c r="B76" s="18">
        <v>5</v>
      </c>
      <c r="C76" s="22">
        <f>VLOOKUP(A76,[3]Enrollment!$B$3:$C$80,2,FALSE)</f>
        <v>636</v>
      </c>
      <c r="D76" s="6">
        <f>SUM(VLOOKUP(A76,'[3]Data 2009'!$A$3:$BO$79,5,FALSE)+VLOOKUP(A76,'[3]Data 2009'!$A$3:$BO$79,13,FALSE)+VLOOKUP(A76,'[3]Data 2009'!$A$3:$BO$79,COLUMN('[3]Data 2009'!$BC$2:$BC$79),FALSE)+VLOOKUP(A76,'[3]Data 2009'!$A$3:$BO$79,COLUMN('[3]Data 2009'!$BD$3),FALSE)+VLOOKUP(A76,'[3]Data 2009'!$A$3:$BO$79,COLUMN('[3]Data 2009'!$BE$3),FALSE)+VLOOKUP(A76,'[3]Data 2009'!$A$3:$BO$79,COLUMN('[3]Data 2009'!$BF$3),FALSE)+VLOOKUP(A76,'[3]Data 2009'!$A$3:$BO$79,COLUMN('[3]Data 2009'!$BN$3),FALSE))</f>
        <v>777146</v>
      </c>
      <c r="E76" s="6">
        <f>(VLOOKUP(A76,'[3]Data 2009'!$A$3:$BO$79,COLUMN('[3]Data 2009'!$D$1),FALSE)+VLOOKUP(A76,'[3]Data 2009'!$A$3:$BO$79,COLUMN('[3]Data 2009'!$I$3),FALSE)+VLOOKUP(A76,'[3]Data 2009'!$A$3:$BO$79,COLUMN('[3]Data 2009'!$T$3),FALSE)+VLOOKUP(A76,'[3]Data 2009'!$A$3:$BO$79,COLUMN('[3]Data 2009'!$AS$3),FALSE)+VLOOKUP(A76,'[3]Data 2009'!$A$3:$BO$79,COLUMN('[3]Data 2009'!$AY$3),FALSE)+VLOOKUP(A76,'[3]Data 2009'!$A$3:$BO$79,COLUMN('[3]Data 2009'!$BB$3),FALSE)+VLOOKUP(A76,'[3]Data 2009'!$A$3:$BO$79,COLUMN('[3]Data 2009'!$BG$3),FALSE))</f>
        <v>7131102</v>
      </c>
      <c r="F76" s="6">
        <f>VLOOKUP(A76,'[3]Data 2009'!$A$3:$BO$79,COLUMN('[3]Data 2009'!H78),FALSE)+VLOOKUP(A76,'[3]Data 2009'!$A$3:$BO$79,COLUMN('[3]Data 2009'!V78),FALSE)+VLOOKUP(A76,'[3]Data 2009'!$A$3:$BO$79,COLUMN('[3]Data 2009'!W78),FALSE)+VLOOKUP(A76,'[3]Data 2009'!$A$3:$BO$79,COLUMN('[3]Data 2009'!X78),FALSE)+VLOOKUP(A76,'[3]Data 2009'!$A$3:$BO$79,COLUMN('[3]Data 2009'!Y78),FALSE)+VLOOKUP(A76,'[3]Data 2009'!$A$3:$BO$79,COLUMN('[3]Data 2009'!AT78),FALSE)+VLOOKUP(A76,'[3]Data 2009'!$A$3:$BO$79,COLUMN('[3]Data 2009'!AX78),FALSE)+VLOOKUP(A76,'[3]Data 2009'!$A$3:$BO$79,COLUMN('[3]Data 2009'!AZ78),FALSE)+VLOOKUP(A76,'[3]Data 2009'!$A$3:$BO$79,COLUMN('[3]Data 2009'!BA78),FALSE)+VLOOKUP(A76,'[3]Data 2009'!$A$3:$BO$79,COLUMN('[3]Data 2009'!BJ78))</f>
        <v>345133</v>
      </c>
      <c r="G76" s="6">
        <f>VLOOKUP(A76,'[3]Data 2009'!$A$3:$BO$79,COLUMN('[3]Data 2009'!U111),FALSE)+VLOOKUP(A76,'[3]Data 2009'!$A$3:$BO$79,COLUMN('[3]Data 2009'!AH111),FALSE)+VLOOKUP(A76,'[3]Data 2009'!$A$3:$BO$79,COLUMN('[3]Data 2009'!AI111),FALSE)+VLOOKUP(A76,'[3]Data 2009'!$A$3:$BO$79,COLUMN('[3]Data 2009'!AJ111),FALSE)+VLOOKUP(A76,'[3]Data 2009'!$A$3:$BO$79,COLUMN('[3]Data 2009'!AK111),FALSE)+VLOOKUP(A76,'[3]Data 2009'!$A$3:$BO$79,COLUMN('[3]Data 2009'!AL111),FALSE)+VLOOKUP(A76,'[3]Data 2009'!$A$3:$BO$79,COLUMN('[3]Data 2009'!BH111),FALSE)+VLOOKUP(A76,'[3]Data 2009'!$A$3:$BO$79,COLUMN('[3]Data 2009'!BI111),FALSE)+VLOOKUP(A76,'[3]Data 2009'!$A$3:$BO$79,COLUMN('[3]Data 2009'!BL111),FALSE)</f>
        <v>223055</v>
      </c>
      <c r="H76" s="6">
        <f>VLOOKUP(A76,'[3]Data 2009'!$A$3:$BO$79,COLUMN('[3]Data 2009'!N111),FALSE)+VLOOKUP(A76,'[3]Data 2009'!$A$3:$BO$79,COLUMN('[3]Data 2009'!P111),FALSE)+VLOOKUP(A76,'[3]Data 2009'!$A$3:$BO$79,COLUMN('[3]Data 2009'!Q111),FALSE)</f>
        <v>78767</v>
      </c>
      <c r="I76" s="6">
        <f>VLOOKUP(A76,'[3]Data 2009'!$A$3:$BO$79,COLUMN('[3]Data 2009'!J78),FALSE)+VLOOKUP(A76,'[3]Data 2009'!$A$3:$BO$79,COLUMN('[3]Data 2009'!R78),FALSE)+VLOOKUP(A76,'[3]Data 2009'!$A$3:$BO$79,COLUMN('[3]Data 2009'!S78),FALSE)+VLOOKUP(A76,'[3]Data 2009'!$A$3:$BO$79,COLUMN('[3]Data 2009'!Z78),FALSE)+VLOOKUP(A76,'[3]Data 2009'!$A$3:$BO$79,COLUMN('[3]Data 2009'!AA78),FALSE)+VLOOKUP(A76,'[3]Data 2009'!$A$3:$BO$79,COLUMN('[3]Data 2009'!AD78),FALSE)+VLOOKUP(A76,'[3]Data 2009'!$A$3:$BO$79,COLUMN('[3]Data 2009'!AE78),FALSE)+VLOOKUP(A76,'[3]Data 2009'!$A$3:$BO$79,COLUMN('[3]Data 2009'!AF78),FALSE)+VLOOKUP(A76,'[3]Data 2009'!$A$3:$BO$79,COLUMN('[3]Data 2009'!AW78),FALSE)+VLOOKUP(A76,'[3]Data 2009'!$A$3:$BO$79,COLUMN('[3]Data 2009'!BK78),FALSE)</f>
        <v>291453</v>
      </c>
      <c r="J76" s="6">
        <f>VLOOKUP(A76,'[3]Data 2009'!$A$3:$BO$79,COLUMN('[3]Data 2009'!F78),FALSE)+VLOOKUP(A76,'[3]Data 2009'!$A$3:$BO$79,COLUMN('[3]Data 2009'!AR78),FALSE)+VLOOKUP(A76,'[3]Data 2009'!$A$3:$BO$79,COLUMN('[3]Data 2009'!AU78),FALSE)</f>
        <v>227418</v>
      </c>
      <c r="K76" s="6">
        <f>VLOOKUP(A76,'[3]Data 2009'!$A$3:$BO$79,COLUMN('[3]Data 2009'!G78),FALSE)+VLOOKUP(A76,'[3]Data 2009'!$A$3:$BO$79,COLUMN('[3]Data 2009'!AO78),FALSE)+VLOOKUP(A76,'[3]Data 2009'!$A$3:$BO$79,COLUMN('[3]Data 2009'!AV78),FALSE)+VLOOKUP(A76,'[3]Data 2009'!$A$3:$BO$79,COLUMN('[3]Data 2009'!BO78),FALSE)+VLOOKUP(A76,'[3]Data 2009'!$A$3:$BO$79,COLUMN('[3]Data 2009'!AP78),FALSE)</f>
        <v>0</v>
      </c>
      <c r="L76" s="6">
        <f>VLOOKUP(A76,'[3]Data 2009'!$A$3:$BO$79,COLUMN('[3]Data 2009'!L78),FALSE)+VLOOKUP(A76,'[3]Data 2009'!$A$3:$BO$79,COLUMN('[3]Data 2009'!AB78),FALSE)+VLOOKUP(A76,'[3]Data 2009'!$A$3:$BO$79,COLUMN('[3]Data 2009'!AC78),FALSE)+VLOOKUP(A76,'[3]Data 2009'!$A$3:$BO$79,COLUMN('[3]Data 2009'!BM78),FALSE)+VLOOKUP(A76,'[3]Data 2009'!$A$3:$BO$79,COLUMN('[3]Data 2009'!K78),FALSE)</f>
        <v>123951</v>
      </c>
      <c r="M76" s="6">
        <f>VLOOKUP(A76,'[3]Data 2009'!$A$3:$BO$79,COLUMN('[3]Data 2009'!AG78),FALSE)+VLOOKUP(A76,'[3]Data 2009'!$A$3:$BO$79,COLUMN('[3]Data 2009'!AM78),FALSE)+VLOOKUP(A76,'[3]Data 2009'!$A$3:$BO$79,COLUMN('[3]Data 2009'!AN78),FALSE)+VLOOKUP(A76,'[3]Data 2009'!$A$3:$BO$79,COLUMN('[3]Data 2009'!AT78),FALSE)</f>
        <v>570206</v>
      </c>
      <c r="N76" s="6">
        <f>VLOOKUP(A76,'[3]Data 2009'!$A$3:$BO$79,COLUMN('[3]Data 2009'!O78),FALSE)+VLOOKUP(A76,'[3]Data 2009'!$A$3:$BO$79,COLUMN('[3]Data 2009'!AQ78),FALSE)</f>
        <v>39684</v>
      </c>
      <c r="O76" s="6">
        <f>VLOOKUP(A76,'[3]Data 2009'!$A$3:$BR$79,COLUMN('[3]Data 2009'!BR77),FALSE)</f>
        <v>176425</v>
      </c>
      <c r="P76" s="21">
        <f t="shared" si="13"/>
        <v>9984340</v>
      </c>
      <c r="R76" s="6">
        <f t="shared" si="14"/>
        <v>1221.9276729559749</v>
      </c>
      <c r="S76" s="6">
        <f t="shared" si="15"/>
        <v>11212.424528301886</v>
      </c>
      <c r="T76" s="6">
        <f t="shared" si="16"/>
        <v>350.71540880503147</v>
      </c>
      <c r="U76" s="6">
        <f t="shared" si="17"/>
        <v>350.71540880503147</v>
      </c>
      <c r="V76" s="6">
        <f t="shared" si="18"/>
        <v>123.84748427672956</v>
      </c>
      <c r="W76" s="6">
        <f t="shared" si="19"/>
        <v>458.25943396226415</v>
      </c>
      <c r="X76" s="6">
        <f t="shared" si="20"/>
        <v>357.57547169811323</v>
      </c>
      <c r="Y76" s="6">
        <f t="shared" si="21"/>
        <v>0</v>
      </c>
      <c r="Z76" s="6">
        <f t="shared" si="22"/>
        <v>194.89150943396226</v>
      </c>
      <c r="AA76" s="6">
        <f t="shared" si="23"/>
        <v>896.55031446540886</v>
      </c>
      <c r="AB76" s="6">
        <f t="shared" si="24"/>
        <v>62.39622641509434</v>
      </c>
      <c r="AC76" s="6">
        <f t="shared" si="25"/>
        <v>277.39779874213838</v>
      </c>
    </row>
    <row r="77" spans="1:30">
      <c r="A77" s="18" t="s">
        <v>139</v>
      </c>
      <c r="B77" s="18">
        <v>4</v>
      </c>
      <c r="C77" s="22">
        <f>VLOOKUP(A77,[3]Enrollment!$B$3:$C$80,2,FALSE)</f>
        <v>246</v>
      </c>
      <c r="D77" s="6">
        <f>SUM(VLOOKUP(A77,'[3]Data 2009'!$A$3:$BO$79,5,FALSE)+VLOOKUP(A77,'[3]Data 2009'!$A$3:$BO$79,13,FALSE)+VLOOKUP(A77,'[3]Data 2009'!$A$3:$BO$79,COLUMN('[3]Data 2009'!$BC$2:$BC$79),FALSE)+VLOOKUP(A77,'[3]Data 2009'!$A$3:$BO$79,COLUMN('[3]Data 2009'!$BD$3),FALSE)+VLOOKUP(A77,'[3]Data 2009'!$A$3:$BO$79,COLUMN('[3]Data 2009'!$BE$3),FALSE)+VLOOKUP(A77,'[3]Data 2009'!$A$3:$BO$79,COLUMN('[3]Data 2009'!$BF$3),FALSE)+VLOOKUP(A77,'[3]Data 2009'!$A$3:$BO$79,COLUMN('[3]Data 2009'!$BN$3),FALSE))</f>
        <v>332753</v>
      </c>
      <c r="E77" s="6">
        <f>(VLOOKUP(A77,'[3]Data 2009'!$A$3:$BO$79,COLUMN('[3]Data 2009'!$D$1),FALSE)+VLOOKUP(A77,'[3]Data 2009'!$A$3:$BO$79,COLUMN('[3]Data 2009'!$I$3),FALSE)+VLOOKUP(A77,'[3]Data 2009'!$A$3:$BO$79,COLUMN('[3]Data 2009'!$T$3),FALSE)+VLOOKUP(A77,'[3]Data 2009'!$A$3:$BO$79,COLUMN('[3]Data 2009'!$AS$3),FALSE)+VLOOKUP(A77,'[3]Data 2009'!$A$3:$BO$79,COLUMN('[3]Data 2009'!$AY$3),FALSE)+VLOOKUP(A77,'[3]Data 2009'!$A$3:$BO$79,COLUMN('[3]Data 2009'!$BB$3),FALSE)+VLOOKUP(A77,'[3]Data 2009'!$A$3:$BO$79,COLUMN('[3]Data 2009'!$BG$3),FALSE))</f>
        <v>2438365</v>
      </c>
      <c r="F77" s="6">
        <f>VLOOKUP(A77,'[3]Data 2009'!$A$3:$BO$79,COLUMN('[3]Data 2009'!H79),FALSE)+VLOOKUP(A77,'[3]Data 2009'!$A$3:$BO$79,COLUMN('[3]Data 2009'!V79),FALSE)+VLOOKUP(A77,'[3]Data 2009'!$A$3:$BO$79,COLUMN('[3]Data 2009'!W79),FALSE)+VLOOKUP(A77,'[3]Data 2009'!$A$3:$BO$79,COLUMN('[3]Data 2009'!X79),FALSE)+VLOOKUP(A77,'[3]Data 2009'!$A$3:$BO$79,COLUMN('[3]Data 2009'!Y79),FALSE)+VLOOKUP(A77,'[3]Data 2009'!$A$3:$BO$79,COLUMN('[3]Data 2009'!AT79),FALSE)+VLOOKUP(A77,'[3]Data 2009'!$A$3:$BO$79,COLUMN('[3]Data 2009'!AX79),FALSE)+VLOOKUP(A77,'[3]Data 2009'!$A$3:$BO$79,COLUMN('[3]Data 2009'!AZ79),FALSE)+VLOOKUP(A77,'[3]Data 2009'!$A$3:$BO$79,COLUMN('[3]Data 2009'!BA79),FALSE)+VLOOKUP(A77,'[3]Data 2009'!$A$3:$BO$79,COLUMN('[3]Data 2009'!BJ79))</f>
        <v>345012</v>
      </c>
      <c r="G77" s="6">
        <f>VLOOKUP(A77,'[3]Data 2009'!$A$3:$BO$79,COLUMN('[3]Data 2009'!U112),FALSE)+VLOOKUP(A77,'[3]Data 2009'!$A$3:$BO$79,COLUMN('[3]Data 2009'!AH112),FALSE)+VLOOKUP(A77,'[3]Data 2009'!$A$3:$BO$79,COLUMN('[3]Data 2009'!AI112),FALSE)+VLOOKUP(A77,'[3]Data 2009'!$A$3:$BO$79,COLUMN('[3]Data 2009'!AJ112),FALSE)+VLOOKUP(A77,'[3]Data 2009'!$A$3:$BO$79,COLUMN('[3]Data 2009'!AK112),FALSE)+VLOOKUP(A77,'[3]Data 2009'!$A$3:$BO$79,COLUMN('[3]Data 2009'!AL112),FALSE)+VLOOKUP(A77,'[3]Data 2009'!$A$3:$BO$79,COLUMN('[3]Data 2009'!BH112),FALSE)+VLOOKUP(A77,'[3]Data 2009'!$A$3:$BO$79,COLUMN('[3]Data 2009'!BI112),FALSE)+VLOOKUP(A77,'[3]Data 2009'!$A$3:$BO$79,COLUMN('[3]Data 2009'!BL112),FALSE)</f>
        <v>122170</v>
      </c>
      <c r="H77" s="6">
        <f>VLOOKUP(A77,'[3]Data 2009'!$A$3:$BO$79,COLUMN('[3]Data 2009'!N112),FALSE)+VLOOKUP(A77,'[3]Data 2009'!$A$3:$BO$79,COLUMN('[3]Data 2009'!P112),FALSE)+VLOOKUP(A77,'[3]Data 2009'!$A$3:$BO$79,COLUMN('[3]Data 2009'!Q112),FALSE)</f>
        <v>56779</v>
      </c>
      <c r="I77" s="6">
        <f>VLOOKUP(A77,'[3]Data 2009'!$A$3:$BO$79,COLUMN('[3]Data 2009'!J79),FALSE)+VLOOKUP(A77,'[3]Data 2009'!$A$3:$BO$79,COLUMN('[3]Data 2009'!R79),FALSE)+VLOOKUP(A77,'[3]Data 2009'!$A$3:$BO$79,COLUMN('[3]Data 2009'!S79),FALSE)+VLOOKUP(A77,'[3]Data 2009'!$A$3:$BO$79,COLUMN('[3]Data 2009'!Z79),FALSE)+VLOOKUP(A77,'[3]Data 2009'!$A$3:$BO$79,COLUMN('[3]Data 2009'!AA79),FALSE)+VLOOKUP(A77,'[3]Data 2009'!$A$3:$BO$79,COLUMN('[3]Data 2009'!AD79),FALSE)+VLOOKUP(A77,'[3]Data 2009'!$A$3:$BO$79,COLUMN('[3]Data 2009'!AE79),FALSE)+VLOOKUP(A77,'[3]Data 2009'!$A$3:$BO$79,COLUMN('[3]Data 2009'!AF79),FALSE)+VLOOKUP(A77,'[3]Data 2009'!$A$3:$BO$79,COLUMN('[3]Data 2009'!AW79),FALSE)+VLOOKUP(A77,'[3]Data 2009'!$A$3:$BO$79,COLUMN('[3]Data 2009'!BK79),FALSE)</f>
        <v>70039</v>
      </c>
      <c r="J77" s="6">
        <f>VLOOKUP(A77,'[3]Data 2009'!$A$3:$BO$79,COLUMN('[3]Data 2009'!F79),FALSE)+VLOOKUP(A77,'[3]Data 2009'!$A$3:$BO$79,COLUMN('[3]Data 2009'!AR79),FALSE)+VLOOKUP(A77,'[3]Data 2009'!$A$3:$BO$79,COLUMN('[3]Data 2009'!AU79),FALSE)</f>
        <v>0</v>
      </c>
      <c r="K77" s="6">
        <f>VLOOKUP(A77,'[3]Data 2009'!$A$3:$BO$79,COLUMN('[3]Data 2009'!G79),FALSE)+VLOOKUP(A77,'[3]Data 2009'!$A$3:$BO$79,COLUMN('[3]Data 2009'!AO79),FALSE)+VLOOKUP(A77,'[3]Data 2009'!$A$3:$BO$79,COLUMN('[3]Data 2009'!AV79),FALSE)+VLOOKUP(A77,'[3]Data 2009'!$A$3:$BO$79,COLUMN('[3]Data 2009'!BO79),FALSE)+VLOOKUP(A77,'[3]Data 2009'!$A$3:$BO$79,COLUMN('[3]Data 2009'!AP79),FALSE)</f>
        <v>0</v>
      </c>
      <c r="L77" s="6">
        <f>VLOOKUP(A77,'[3]Data 2009'!$A$3:$BO$79,COLUMN('[3]Data 2009'!L79),FALSE)+VLOOKUP(A77,'[3]Data 2009'!$A$3:$BO$79,COLUMN('[3]Data 2009'!AB79),FALSE)+VLOOKUP(A77,'[3]Data 2009'!$A$3:$BO$79,COLUMN('[3]Data 2009'!AC79),FALSE)+VLOOKUP(A77,'[3]Data 2009'!$A$3:$BO$79,COLUMN('[3]Data 2009'!BM79),FALSE)+VLOOKUP(A77,'[3]Data 2009'!$A$3:$BO$79,COLUMN('[3]Data 2009'!K79),FALSE)</f>
        <v>23729</v>
      </c>
      <c r="M77" s="6">
        <f>VLOOKUP(A77,'[3]Data 2009'!$A$3:$BO$79,COLUMN('[3]Data 2009'!AG79),FALSE)+VLOOKUP(A77,'[3]Data 2009'!$A$3:$BO$79,COLUMN('[3]Data 2009'!AM79),FALSE)+VLOOKUP(A77,'[3]Data 2009'!$A$3:$BO$79,COLUMN('[3]Data 2009'!AN79),FALSE)+VLOOKUP(A77,'[3]Data 2009'!$A$3:$BO$79,COLUMN('[3]Data 2009'!AT79),FALSE)</f>
        <v>0</v>
      </c>
      <c r="N77" s="6">
        <f>VLOOKUP(A77,'[3]Data 2009'!$A$3:$BO$79,COLUMN('[3]Data 2009'!O79),FALSE)+VLOOKUP(A77,'[3]Data 2009'!$A$3:$BO$79,COLUMN('[3]Data 2009'!AQ79),FALSE)</f>
        <v>3431</v>
      </c>
      <c r="O77" s="6">
        <f>VLOOKUP(A77,'[3]Data 2009'!$A$3:$BR$79,COLUMN('[3]Data 2009'!BR78),FALSE)</f>
        <v>107592</v>
      </c>
      <c r="P77" s="21">
        <f t="shared" si="13"/>
        <v>3499870</v>
      </c>
      <c r="R77" s="6">
        <f t="shared" si="14"/>
        <v>1352.6544715447155</v>
      </c>
      <c r="S77" s="6">
        <f t="shared" si="15"/>
        <v>9912.0528455284548</v>
      </c>
      <c r="T77" s="6">
        <f t="shared" si="16"/>
        <v>496.6260162601626</v>
      </c>
      <c r="U77" s="6">
        <f t="shared" si="17"/>
        <v>496.6260162601626</v>
      </c>
      <c r="V77" s="6">
        <f t="shared" si="18"/>
        <v>230.8089430894309</v>
      </c>
      <c r="W77" s="6">
        <f t="shared" si="19"/>
        <v>284.71138211382112</v>
      </c>
      <c r="X77" s="6">
        <f t="shared" si="20"/>
        <v>0</v>
      </c>
      <c r="Y77" s="6">
        <f t="shared" si="21"/>
        <v>0</v>
      </c>
      <c r="Z77" s="6">
        <f t="shared" si="22"/>
        <v>96.459349593495929</v>
      </c>
      <c r="AA77" s="6">
        <f t="shared" si="23"/>
        <v>0</v>
      </c>
      <c r="AB77" s="6">
        <f t="shared" si="24"/>
        <v>13.947154471544716</v>
      </c>
      <c r="AC77" s="6">
        <f t="shared" si="25"/>
        <v>437.36585365853659</v>
      </c>
    </row>
    <row r="79" spans="1:30">
      <c r="A79" s="4" t="s">
        <v>140</v>
      </c>
      <c r="D79" s="27">
        <f t="shared" ref="D79:O79" si="26">AVERAGE(D2:D77)</f>
        <v>494403.63157894736</v>
      </c>
      <c r="E79" s="6">
        <f t="shared" si="26"/>
        <v>2901391.8684210526</v>
      </c>
      <c r="F79" s="6">
        <f t="shared" si="26"/>
        <v>117112.46052631579</v>
      </c>
      <c r="G79" s="6">
        <f t="shared" si="26"/>
        <v>135890.65789473685</v>
      </c>
      <c r="H79" s="6">
        <f t="shared" si="26"/>
        <v>60268.473684210527</v>
      </c>
      <c r="I79" s="6">
        <f t="shared" si="26"/>
        <v>376387.28947368421</v>
      </c>
      <c r="J79" s="6">
        <f t="shared" si="26"/>
        <v>42000.552631578947</v>
      </c>
      <c r="K79" s="6">
        <f t="shared" si="26"/>
        <v>39382.26315789474</v>
      </c>
      <c r="L79" s="6">
        <f t="shared" si="26"/>
        <v>44714.947368421053</v>
      </c>
      <c r="M79" s="6">
        <f t="shared" si="26"/>
        <v>95286.75</v>
      </c>
      <c r="N79" s="6">
        <f t="shared" si="26"/>
        <v>20838.157894736843</v>
      </c>
      <c r="O79" s="6">
        <f t="shared" si="26"/>
        <v>103808.10526315789</v>
      </c>
      <c r="R79" s="6">
        <f t="shared" ref="R79:AC79" si="27">AVERAGE(R2:R77)</f>
        <v>1674.0744600526991</v>
      </c>
      <c r="S79" s="6">
        <f t="shared" si="27"/>
        <v>9427.3570062026993</v>
      </c>
      <c r="T79" s="6">
        <f t="shared" si="27"/>
        <v>530.9338905247389</v>
      </c>
      <c r="U79" s="6">
        <f t="shared" si="27"/>
        <v>530.9338905247389</v>
      </c>
      <c r="V79" s="6">
        <f t="shared" si="27"/>
        <v>223.20425722240032</v>
      </c>
      <c r="W79" s="6">
        <f t="shared" si="27"/>
        <v>1167.0717717476703</v>
      </c>
      <c r="X79" s="6">
        <f t="shared" si="27"/>
        <v>155.03208160690284</v>
      </c>
      <c r="Y79" s="6">
        <f t="shared" si="27"/>
        <v>176.9426467045852</v>
      </c>
      <c r="Z79" s="6">
        <f t="shared" si="27"/>
        <v>149.68311832863677</v>
      </c>
      <c r="AA79" s="6">
        <f t="shared" si="27"/>
        <v>347.9890630853306</v>
      </c>
      <c r="AB79" s="6">
        <f t="shared" si="27"/>
        <v>76.805139024648</v>
      </c>
      <c r="AC79" s="6">
        <f t="shared" si="27"/>
        <v>328.61443783831703</v>
      </c>
      <c r="AD79" s="21">
        <f>SUM(R79:AC79)</f>
        <v>14788.641762863368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83"/>
  <sheetViews>
    <sheetView topLeftCell="A55" workbookViewId="0">
      <selection activeCell="D88" sqref="A1:XFD1048576"/>
    </sheetView>
  </sheetViews>
  <sheetFormatPr defaultRowHeight="15"/>
  <cols>
    <col min="1" max="1" width="57.140625" customWidth="1"/>
    <col min="2" max="2" width="11.85546875" customWidth="1"/>
    <col min="3" max="3" width="14.42578125" bestFit="1" customWidth="1"/>
    <col min="4" max="4" width="14.42578125" customWidth="1"/>
    <col min="5" max="5" width="14.42578125" style="31" customWidth="1"/>
    <col min="6" max="6" width="2.85546875" customWidth="1"/>
    <col min="7" max="7" width="12.7109375" bestFit="1" customWidth="1"/>
    <col min="8" max="8" width="13.42578125" customWidth="1"/>
    <col min="9" max="9" width="13.42578125" style="31" customWidth="1"/>
    <col min="10" max="10" width="2.7109375" customWidth="1"/>
    <col min="11" max="11" width="12.7109375" customWidth="1"/>
    <col min="12" max="13" width="13.7109375" bestFit="1" customWidth="1"/>
    <col min="14" max="14" width="15.7109375" customWidth="1"/>
  </cols>
  <sheetData>
    <row r="2" spans="1:14" ht="45">
      <c r="A2" s="14" t="s">
        <v>52</v>
      </c>
      <c r="B2" s="15" t="s">
        <v>54</v>
      </c>
      <c r="C2" s="17" t="s">
        <v>141</v>
      </c>
      <c r="D2" s="17" t="s">
        <v>142</v>
      </c>
      <c r="E2" s="29" t="s">
        <v>143</v>
      </c>
      <c r="F2" s="30"/>
      <c r="G2" s="17" t="s">
        <v>144</v>
      </c>
      <c r="H2" s="17" t="s">
        <v>145</v>
      </c>
      <c r="I2" s="29" t="s">
        <v>143</v>
      </c>
      <c r="J2" s="30"/>
      <c r="K2" s="17" t="s">
        <v>146</v>
      </c>
      <c r="L2" s="17" t="s">
        <v>147</v>
      </c>
      <c r="M2" s="17" t="s">
        <v>63</v>
      </c>
      <c r="N2" s="17" t="s">
        <v>148</v>
      </c>
    </row>
    <row r="3" spans="1:14">
      <c r="A3" s="19" t="s">
        <v>64</v>
      </c>
      <c r="B3" s="20">
        <f>VLOOKUP(A3,[3]Enrollment!$B$3:$C$80,2,FALSE)</f>
        <v>184</v>
      </c>
      <c r="C3" s="6">
        <f>VLOOKUP(A3,'[3]Data 2009'!$A$3:$BS$79,4,FALSE)</f>
        <v>1378906</v>
      </c>
      <c r="D3" s="6">
        <f>C3/B3</f>
        <v>7494.054347826087</v>
      </c>
      <c r="E3" s="31">
        <f>C3/(VLOOKUP(A3,'[3]2009 Expense Data'!$A$3:$F$79,6,FALSE))</f>
        <v>0.54901781224381241</v>
      </c>
      <c r="F3" s="6"/>
      <c r="G3" s="6">
        <f>VLOOKUP(A3,'[3]Data 2009'!$A$3:$BS$79,5,FALSE)</f>
        <v>203910</v>
      </c>
      <c r="H3" s="6">
        <f>G3/B3</f>
        <v>1108.2065217391305</v>
      </c>
      <c r="I3" s="31">
        <f>G3/(VLOOKUP(A3,'[3]2009 Expense Data'!$A$3:$F$80,6,FALSE))</f>
        <v>8.1187711196148094E-2</v>
      </c>
      <c r="J3" s="6"/>
      <c r="K3" s="6">
        <f>VLOOKUP(A3,'[3]Data 2009'!$A$3:$BS$79,6,FALSE)</f>
        <v>0</v>
      </c>
      <c r="L3" s="6">
        <f>SUM(C3,G3,K3)</f>
        <v>1582816</v>
      </c>
      <c r="M3" s="6">
        <f>VLOOKUP(A3,'[3]Reported Expenses 2009'!$A$3:$C$77,COLUMN('[3]Reported Expenses 2009'!C3),FALSE)</f>
        <v>2511587</v>
      </c>
      <c r="N3" s="31">
        <f>L3/M3</f>
        <v>0.6302055234399605</v>
      </c>
    </row>
    <row r="4" spans="1:14">
      <c r="A4" s="19" t="s">
        <v>65</v>
      </c>
      <c r="B4" s="20">
        <f>VLOOKUP(A4,[3]Enrollment!$B$3:$C$80,2,FALSE)</f>
        <v>545</v>
      </c>
      <c r="C4" s="6">
        <f>VLOOKUP(A4,'[3]Data 2009'!$A$3:$BS$79,4,FALSE)</f>
        <v>4137954</v>
      </c>
      <c r="D4" s="6">
        <f t="shared" ref="D4:D67" si="0">C4/B4</f>
        <v>7592.5761467889906</v>
      </c>
      <c r="E4" s="31">
        <f>C4/(VLOOKUP(A4,'[3]2009 Expense Data'!$A$3:$F$79,6,FALSE))</f>
        <v>0.62748049375287551</v>
      </c>
      <c r="F4" s="6"/>
      <c r="G4" s="6">
        <f>VLOOKUP(A4,'[3]Data 2009'!$A$3:$BS$79,5,FALSE)</f>
        <v>563093</v>
      </c>
      <c r="H4" s="6">
        <f t="shared" ref="H4:H67" si="1">G4/B4</f>
        <v>1033.1981651376148</v>
      </c>
      <c r="I4" s="31">
        <f>G4/(VLOOKUP(A4,'[3]2009 Expense Data'!$A$3:$F$80,6,FALSE))</f>
        <v>8.5387578902227507E-2</v>
      </c>
      <c r="J4" s="6"/>
      <c r="K4" s="6">
        <f>VLOOKUP(A4,'[3]Data 2009'!$A$3:$BS$79,6,FALSE)</f>
        <v>0</v>
      </c>
      <c r="L4" s="6">
        <f t="shared" ref="L4:L67" si="2">SUM(C4,G4,K4)</f>
        <v>4701047</v>
      </c>
      <c r="M4" s="6">
        <f>VLOOKUP(A4,'[3]Reported Expenses 2009'!$A$3:$C$77,COLUMN('[3]Reported Expenses 2009'!C4),FALSE)</f>
        <v>6594554</v>
      </c>
      <c r="N4" s="31">
        <f t="shared" ref="N4:N67" si="3">L4/M4</f>
        <v>0.71286807265510299</v>
      </c>
    </row>
    <row r="5" spans="1:14">
      <c r="A5" s="19" t="s">
        <v>66</v>
      </c>
      <c r="B5" s="20">
        <f>VLOOKUP(A5,[3]Enrollment!$B$3:$C$80,2,FALSE)</f>
        <v>752</v>
      </c>
      <c r="C5" s="6">
        <f>VLOOKUP(A5,'[3]Data 2009'!$A$3:$BS$79,4,FALSE)</f>
        <v>6213162</v>
      </c>
      <c r="D5" s="6">
        <f t="shared" si="0"/>
        <v>8262.1835106382987</v>
      </c>
      <c r="E5" s="31">
        <f>C5/(VLOOKUP(A5,'[3]2009 Expense Data'!$A$3:$F$79,6,FALSE))</f>
        <v>0.66252089184311214</v>
      </c>
      <c r="F5" s="6"/>
      <c r="G5" s="6">
        <f>VLOOKUP(A5,'[3]Data 2009'!$A$3:$BS$79,5,FALSE)</f>
        <v>552866</v>
      </c>
      <c r="H5" s="6">
        <f t="shared" si="1"/>
        <v>735.19414893617022</v>
      </c>
      <c r="I5" s="31">
        <f>G5/(VLOOKUP(A5,'[3]2009 Expense Data'!$A$3:$F$80,6,FALSE))</f>
        <v>5.8953118458803105E-2</v>
      </c>
      <c r="J5" s="6"/>
      <c r="K5" s="6">
        <f>VLOOKUP(A5,'[3]Data 2009'!$A$3:$BS$79,6,FALSE)</f>
        <v>0</v>
      </c>
      <c r="L5" s="6">
        <f t="shared" si="2"/>
        <v>6766028</v>
      </c>
      <c r="M5" s="6">
        <f>VLOOKUP(A5,'[3]Reported Expenses 2009'!$A$3:$C$77,COLUMN('[3]Reported Expenses 2009'!C5),FALSE)</f>
        <v>9378062</v>
      </c>
      <c r="N5" s="31">
        <f t="shared" si="3"/>
        <v>0.72147401030191527</v>
      </c>
    </row>
    <row r="6" spans="1:14">
      <c r="A6" s="19" t="s">
        <v>67</v>
      </c>
      <c r="B6" s="20">
        <f>VLOOKUP(A6,[3]Enrollment!$B$3:$C$80,2,FALSE)</f>
        <v>420</v>
      </c>
      <c r="C6" s="6">
        <f>VLOOKUP(A6,'[3]Data 2009'!$A$3:$BS$79,4,FALSE)</f>
        <v>3220856</v>
      </c>
      <c r="D6" s="6">
        <f t="shared" si="0"/>
        <v>7668.7047619047617</v>
      </c>
      <c r="E6" s="31">
        <f>C6/(VLOOKUP(A6,'[3]2009 Expense Data'!$A$3:$F$79,6,FALSE))</f>
        <v>0.6751855795210685</v>
      </c>
      <c r="F6" s="6"/>
      <c r="G6" s="6">
        <f>VLOOKUP(A6,'[3]Data 2009'!$A$3:$BS$79,5,FALSE)</f>
        <v>370647</v>
      </c>
      <c r="H6" s="6">
        <f t="shared" si="1"/>
        <v>882.49285714285713</v>
      </c>
      <c r="I6" s="31">
        <f>G6/(VLOOKUP(A6,'[3]2009 Expense Data'!$A$3:$F$80,6,FALSE))</f>
        <v>7.7698447087589592E-2</v>
      </c>
      <c r="J6" s="6"/>
      <c r="K6" s="6">
        <f>VLOOKUP(A6,'[3]Data 2009'!$A$3:$BS$79,6,FALSE)</f>
        <v>0</v>
      </c>
      <c r="L6" s="6">
        <f t="shared" si="2"/>
        <v>3591503</v>
      </c>
      <c r="M6" s="6">
        <f>VLOOKUP(A6,'[3]Reported Expenses 2009'!$A$3:$C$77,COLUMN('[3]Reported Expenses 2009'!C6),FALSE)</f>
        <v>4770327</v>
      </c>
      <c r="N6" s="31">
        <f t="shared" si="3"/>
        <v>0.75288402660865805</v>
      </c>
    </row>
    <row r="7" spans="1:14">
      <c r="A7" s="19" t="s">
        <v>68</v>
      </c>
      <c r="B7" s="20">
        <f>VLOOKUP(A7,[3]Enrollment!$B$3:$C$80,2,FALSE)</f>
        <v>259</v>
      </c>
      <c r="C7" s="6">
        <f>VLOOKUP(A7,'[3]Data 2009'!$A$3:$BS$79,4,FALSE)</f>
        <v>2184790</v>
      </c>
      <c r="D7" s="6">
        <f t="shared" si="0"/>
        <v>8435.4826254826257</v>
      </c>
      <c r="E7" s="31">
        <f>C7/(VLOOKUP(A7,'[3]2009 Expense Data'!$A$3:$F$79,6,FALSE))</f>
        <v>0.62956714179301243</v>
      </c>
      <c r="F7" s="6"/>
      <c r="G7" s="6">
        <f>VLOOKUP(A7,'[3]Data 2009'!$A$3:$BS$79,5,FALSE)</f>
        <v>273032</v>
      </c>
      <c r="H7" s="6">
        <f t="shared" si="1"/>
        <v>1054.1776061776061</v>
      </c>
      <c r="I7" s="31">
        <f>G7/(VLOOKUP(A7,'[3]2009 Expense Data'!$A$3:$F$80,6,FALSE))</f>
        <v>7.8676658103538452E-2</v>
      </c>
      <c r="J7" s="6"/>
      <c r="K7" s="6">
        <f>VLOOKUP(A7,'[3]Data 2009'!$A$3:$BS$79,6,FALSE)</f>
        <v>0</v>
      </c>
      <c r="L7" s="6">
        <f t="shared" si="2"/>
        <v>2457822</v>
      </c>
      <c r="M7" s="6">
        <f>VLOOKUP(A7,'[3]Reported Expenses 2009'!$A$3:$C$77,COLUMN('[3]Reported Expenses 2009'!C7),FALSE)</f>
        <v>3470305</v>
      </c>
      <c r="N7" s="31">
        <f t="shared" si="3"/>
        <v>0.70824379989655084</v>
      </c>
    </row>
    <row r="8" spans="1:14">
      <c r="A8" s="19" t="s">
        <v>69</v>
      </c>
      <c r="B8" s="20">
        <f>VLOOKUP(A8,[3]Enrollment!$B$3:$C$80,2,FALSE)</f>
        <v>359</v>
      </c>
      <c r="C8" s="6">
        <f>VLOOKUP(A8,'[3]Data 2009'!$A$3:$BS$79,4,FALSE)</f>
        <v>3257596</v>
      </c>
      <c r="D8" s="6">
        <f t="shared" si="0"/>
        <v>9074.0835654596103</v>
      </c>
      <c r="E8" s="31">
        <f>C8/(VLOOKUP(A8,'[3]2009 Expense Data'!$A$3:$F$79,6,FALSE))</f>
        <v>0.59904369147887992</v>
      </c>
      <c r="F8" s="6"/>
      <c r="G8" s="6">
        <f>VLOOKUP(A8,'[3]Data 2009'!$A$3:$BS$79,5,FALSE)</f>
        <v>381566</v>
      </c>
      <c r="H8" s="6">
        <f t="shared" si="1"/>
        <v>1062.857938718663</v>
      </c>
      <c r="I8" s="31">
        <f>G8/(VLOOKUP(A8,'[3]2009 Expense Data'!$A$3:$F$80,6,FALSE))</f>
        <v>7.0166682787807411E-2</v>
      </c>
      <c r="J8" s="6"/>
      <c r="K8" s="6">
        <f>VLOOKUP(A8,'[3]Data 2009'!$A$3:$BS$79,6,FALSE)</f>
        <v>0</v>
      </c>
      <c r="L8" s="6">
        <f t="shared" si="2"/>
        <v>3639162</v>
      </c>
      <c r="M8" s="6">
        <f>VLOOKUP(A8,'[3]Reported Expenses 2009'!$A$3:$C$77,COLUMN('[3]Reported Expenses 2009'!C8),FALSE)</f>
        <v>5437994</v>
      </c>
      <c r="N8" s="31">
        <f t="shared" si="3"/>
        <v>0.66921037426668728</v>
      </c>
    </row>
    <row r="9" spans="1:14">
      <c r="A9" s="19" t="s">
        <v>70</v>
      </c>
      <c r="B9" s="20">
        <f>VLOOKUP(A9,[3]Enrollment!$B$3:$C$80,2,FALSE)</f>
        <v>77</v>
      </c>
      <c r="C9" s="6">
        <f>VLOOKUP(A9,'[3]Data 2009'!$A$3:$BS$79,4,FALSE)</f>
        <v>752773</v>
      </c>
      <c r="D9" s="6">
        <f t="shared" si="0"/>
        <v>9776.2727272727279</v>
      </c>
      <c r="E9" s="31">
        <f>C9/(VLOOKUP(A9,'[3]2009 Expense Data'!$A$3:$F$79,6,FALSE))</f>
        <v>0.56784086005932066</v>
      </c>
      <c r="F9" s="6"/>
      <c r="G9" s="6">
        <f>VLOOKUP(A9,'[3]Data 2009'!$A$3:$BS$79,5,FALSE)</f>
        <v>154072</v>
      </c>
      <c r="H9" s="6">
        <f t="shared" si="1"/>
        <v>2000.9350649350649</v>
      </c>
      <c r="I9" s="31">
        <f>G9/(VLOOKUP(A9,'[3]2009 Expense Data'!$A$3:$F$80,6,FALSE))</f>
        <v>0.11622145984388342</v>
      </c>
      <c r="J9" s="6"/>
      <c r="K9" s="6">
        <f>VLOOKUP(A9,'[3]Data 2009'!$A$3:$BS$79,6,FALSE)</f>
        <v>0</v>
      </c>
      <c r="L9" s="6">
        <f t="shared" si="2"/>
        <v>906845</v>
      </c>
      <c r="M9" s="6">
        <f>VLOOKUP(A9,'[3]Reported Expenses 2009'!$A$3:$C$77,COLUMN('[3]Reported Expenses 2009'!C9),FALSE)</f>
        <v>1325676</v>
      </c>
      <c r="N9" s="31">
        <f t="shared" si="3"/>
        <v>0.6840623199032041</v>
      </c>
    </row>
    <row r="10" spans="1:14">
      <c r="A10" s="19" t="s">
        <v>71</v>
      </c>
      <c r="B10" s="20">
        <f>VLOOKUP(A10,[3]Enrollment!$B$3:$C$80,2,FALSE)</f>
        <v>451</v>
      </c>
      <c r="C10" s="6">
        <f>VLOOKUP(A10,'[3]Data 2009'!$A$3:$BS$79,4,FALSE)</f>
        <v>4420352</v>
      </c>
      <c r="D10" s="6">
        <f t="shared" si="0"/>
        <v>9801.2239467849231</v>
      </c>
      <c r="E10" s="31">
        <f>C10/(VLOOKUP(A10,'[3]2009 Expense Data'!$A$3:$F$79,6,FALSE))</f>
        <v>0.7937301033365074</v>
      </c>
      <c r="F10" s="6"/>
      <c r="G10" s="6">
        <f>VLOOKUP(A10,'[3]Data 2009'!$A$3:$BS$79,5,FALSE)</f>
        <v>293423</v>
      </c>
      <c r="H10" s="6">
        <f t="shared" si="1"/>
        <v>650.60532150776055</v>
      </c>
      <c r="I10" s="31">
        <f>G10/(VLOOKUP(A10,'[3]2009 Expense Data'!$A$3:$F$80,6,FALSE))</f>
        <v>5.2687810407702373E-2</v>
      </c>
      <c r="J10" s="6"/>
      <c r="K10" s="6">
        <f>VLOOKUP(A10,'[3]Data 2009'!$A$3:$BS$79,6,FALSE)</f>
        <v>0</v>
      </c>
      <c r="L10" s="6">
        <f t="shared" si="2"/>
        <v>4713775</v>
      </c>
      <c r="M10" s="6">
        <f>VLOOKUP(A10,'[3]Reported Expenses 2009'!$A$3:$C$77,COLUMN('[3]Reported Expenses 2009'!C10),FALSE)</f>
        <v>5569087</v>
      </c>
      <c r="N10" s="31">
        <f t="shared" si="3"/>
        <v>0.84641791374420983</v>
      </c>
    </row>
    <row r="11" spans="1:14">
      <c r="A11" s="32" t="s">
        <v>72</v>
      </c>
      <c r="B11" s="20">
        <f>VLOOKUP(A11,[3]Enrollment!$B$3:$C$80,2,FALSE)</f>
        <v>178</v>
      </c>
      <c r="C11" s="6">
        <f>VLOOKUP(A11,'[3]Data 2009'!$A$3:$BS$79,4,FALSE)</f>
        <v>943357</v>
      </c>
      <c r="D11" s="6">
        <f t="shared" si="0"/>
        <v>5299.7584269662921</v>
      </c>
      <c r="E11" s="31">
        <f>C11/(VLOOKUP(A11,'[3]2009 Expense Data'!$A$3:$F$79,6,FALSE))</f>
        <v>0.37441026900901381</v>
      </c>
      <c r="F11" s="6"/>
      <c r="G11" s="6">
        <f>VLOOKUP(A11,'[3]Data 2009'!$A$3:$BS$79,5,FALSE)</f>
        <v>303427</v>
      </c>
      <c r="H11" s="6">
        <f t="shared" si="1"/>
        <v>1704.6460674157304</v>
      </c>
      <c r="I11" s="31">
        <f>G11/(VLOOKUP(A11,'[3]2009 Expense Data'!$A$3:$F$80,6,FALSE))</f>
        <v>0.12042756315434987</v>
      </c>
      <c r="J11" s="6"/>
      <c r="K11" s="6">
        <f>VLOOKUP(A11,'[3]Data 2009'!$A$3:$BS$79,6,FALSE)</f>
        <v>0</v>
      </c>
      <c r="L11" s="6">
        <f t="shared" si="2"/>
        <v>1246784</v>
      </c>
      <c r="M11" s="6">
        <f>VLOOKUP(A11,'[3]Reported Expenses 2009'!$A$3:$C$77,COLUMN('[3]Reported Expenses 2009'!C11),FALSE)</f>
        <v>2519581</v>
      </c>
      <c r="N11" s="33">
        <f t="shared" si="3"/>
        <v>0.49483783216336369</v>
      </c>
    </row>
    <row r="12" spans="1:14">
      <c r="A12" s="19" t="s">
        <v>73</v>
      </c>
      <c r="B12" s="20">
        <f>VLOOKUP(A12,[3]Enrollment!$B$3:$C$80,2,FALSE)</f>
        <v>344</v>
      </c>
      <c r="C12" s="6">
        <f>VLOOKUP(A12,'[3]Data 2009'!$A$3:$BS$79,4,FALSE)</f>
        <v>2903665</v>
      </c>
      <c r="D12" s="6">
        <f t="shared" si="0"/>
        <v>8440.8866279069771</v>
      </c>
      <c r="E12" s="31">
        <f>C12/(VLOOKUP(A12,'[3]2009 Expense Data'!$A$3:$F$79,6,FALSE))</f>
        <v>0.71216540429124253</v>
      </c>
      <c r="F12" s="6"/>
      <c r="G12" s="6">
        <f>VLOOKUP(A12,'[3]Data 2009'!$A$3:$BS$79,5,FALSE)</f>
        <v>255974</v>
      </c>
      <c r="H12" s="6">
        <f t="shared" si="1"/>
        <v>744.1104651162791</v>
      </c>
      <c r="I12" s="31">
        <f>G12/(VLOOKUP(A12,'[3]2009 Expense Data'!$A$3:$F$80,6,FALSE))</f>
        <v>6.2781287510111028E-2</v>
      </c>
      <c r="J12" s="6"/>
      <c r="K12" s="6">
        <f>VLOOKUP(A12,'[3]Data 2009'!$A$3:$BS$79,6,FALSE)</f>
        <v>152643</v>
      </c>
      <c r="L12" s="6">
        <f t="shared" si="2"/>
        <v>3312282</v>
      </c>
      <c r="M12" s="6">
        <f>VLOOKUP(A12,'[3]Reported Expenses 2009'!$A$3:$C$77,COLUMN('[3]Reported Expenses 2009'!C12),FALSE)</f>
        <v>4077234</v>
      </c>
      <c r="N12" s="31">
        <f t="shared" si="3"/>
        <v>0.81238457248222695</v>
      </c>
    </row>
    <row r="13" spans="1:14">
      <c r="A13" s="19" t="s">
        <v>74</v>
      </c>
      <c r="B13" s="20">
        <f>VLOOKUP(A13,[3]Enrollment!$B$3:$C$80,2,FALSE)</f>
        <v>392</v>
      </c>
      <c r="C13" s="6">
        <f>VLOOKUP(A13,'[3]Data 2009'!$A$3:$BS$79,4,FALSE)</f>
        <v>2869361</v>
      </c>
      <c r="D13" s="6">
        <f t="shared" si="0"/>
        <v>7319.7984693877552</v>
      </c>
      <c r="E13" s="31">
        <f>C13/(VLOOKUP(A13,'[3]2009 Expense Data'!$A$3:$F$79,6,FALSE))</f>
        <v>0.51237235158785088</v>
      </c>
      <c r="F13" s="6"/>
      <c r="G13" s="6">
        <f>VLOOKUP(A13,'[3]Data 2009'!$A$3:$BS$79,5,FALSE)</f>
        <v>325660</v>
      </c>
      <c r="H13" s="6">
        <f t="shared" si="1"/>
        <v>830.76530612244903</v>
      </c>
      <c r="I13" s="31">
        <f>G13/(VLOOKUP(A13,'[3]2009 Expense Data'!$A$3:$F$80,6,FALSE))</f>
        <v>5.815203455337252E-2</v>
      </c>
      <c r="J13" s="6"/>
      <c r="K13" s="6">
        <f>VLOOKUP(A13,'[3]Data 2009'!$A$3:$BS$79,6,FALSE)</f>
        <v>57705</v>
      </c>
      <c r="L13" s="6">
        <f t="shared" si="2"/>
        <v>3252726</v>
      </c>
      <c r="M13" s="6">
        <f>VLOOKUP(A13,'[3]Reported Expenses 2009'!$A$3:$C$77,COLUMN('[3]Reported Expenses 2009'!C13),FALSE)</f>
        <v>5600148</v>
      </c>
      <c r="N13" s="31">
        <f t="shared" si="3"/>
        <v>0.5808285781018645</v>
      </c>
    </row>
    <row r="14" spans="1:14">
      <c r="A14" s="19" t="s">
        <v>75</v>
      </c>
      <c r="B14" s="20">
        <f>VLOOKUP(A14,[3]Enrollment!$B$3:$C$80,2,FALSE)</f>
        <v>298</v>
      </c>
      <c r="C14" s="6">
        <f>VLOOKUP(A14,'[3]Data 2009'!$A$3:$BS$79,4,FALSE)</f>
        <v>2181764</v>
      </c>
      <c r="D14" s="6">
        <f t="shared" si="0"/>
        <v>7321.3557046979868</v>
      </c>
      <c r="E14" s="31">
        <f>C14/(VLOOKUP(A14,'[3]2009 Expense Data'!$A$3:$F$79,6,FALSE))</f>
        <v>0.51957017230305691</v>
      </c>
      <c r="F14" s="6"/>
      <c r="G14" s="6">
        <f>VLOOKUP(A14,'[3]Data 2009'!$A$3:$BS$79,5,FALSE)</f>
        <v>183419</v>
      </c>
      <c r="H14" s="6">
        <f t="shared" si="1"/>
        <v>615.5</v>
      </c>
      <c r="I14" s="31">
        <f>G14/(VLOOKUP(A14,'[3]2009 Expense Data'!$A$3:$F$80,6,FALSE))</f>
        <v>4.3679812039090569E-2</v>
      </c>
      <c r="J14" s="6"/>
      <c r="K14" s="6">
        <f>VLOOKUP(A14,'[3]Data 2009'!$A$3:$BS$79,6,FALSE)</f>
        <v>75011</v>
      </c>
      <c r="L14" s="6">
        <f t="shared" si="2"/>
        <v>2440194</v>
      </c>
      <c r="M14" s="6">
        <f>VLOOKUP(A14,'[3]Reported Expenses 2009'!$A$3:$C$77,COLUMN('[3]Reported Expenses 2009'!C14),FALSE)</f>
        <v>4199171</v>
      </c>
      <c r="N14" s="31">
        <f t="shared" si="3"/>
        <v>0.58111327211966357</v>
      </c>
    </row>
    <row r="15" spans="1:14">
      <c r="A15" s="19" t="s">
        <v>76</v>
      </c>
      <c r="B15" s="20">
        <f>VLOOKUP(A15,[3]Enrollment!$B$3:$C$80,2,FALSE)</f>
        <v>293</v>
      </c>
      <c r="C15" s="6">
        <f>VLOOKUP(A15,'[3]Data 2009'!$A$3:$BS$79,4,FALSE)</f>
        <v>2806936</v>
      </c>
      <c r="D15" s="6">
        <f t="shared" si="0"/>
        <v>9579.9863481228676</v>
      </c>
      <c r="E15" s="31">
        <f>C15/(VLOOKUP(A15,'[3]2009 Expense Data'!$A$3:$F$79,6,FALSE))</f>
        <v>0.61422827580200523</v>
      </c>
      <c r="F15" s="6"/>
      <c r="G15" s="6">
        <f>VLOOKUP(A15,'[3]Data 2009'!$A$3:$BS$79,5,FALSE)</f>
        <v>301324</v>
      </c>
      <c r="H15" s="6">
        <f t="shared" si="1"/>
        <v>1028.4095563139931</v>
      </c>
      <c r="I15" s="31">
        <f>G15/(VLOOKUP(A15,'[3]2009 Expense Data'!$A$3:$F$80,6,FALSE))</f>
        <v>6.5937278576270866E-2</v>
      </c>
      <c r="J15" s="6"/>
      <c r="K15" s="6">
        <f>VLOOKUP(A15,'[3]Data 2009'!$A$3:$BS$79,6,FALSE)</f>
        <v>212220</v>
      </c>
      <c r="L15" s="6">
        <f t="shared" si="2"/>
        <v>3320480</v>
      </c>
      <c r="M15" s="6">
        <f>VLOOKUP(A15,'[3]Reported Expenses 2009'!$A$3:$C$77,COLUMN('[3]Reported Expenses 2009'!C15),FALSE)</f>
        <v>4569858</v>
      </c>
      <c r="N15" s="31">
        <f t="shared" si="3"/>
        <v>0.72660463410460452</v>
      </c>
    </row>
    <row r="16" spans="1:14">
      <c r="A16" s="19" t="s">
        <v>77</v>
      </c>
      <c r="B16" s="20">
        <f>VLOOKUP(A16,[3]Enrollment!$B$3:$C$80,2,FALSE)</f>
        <v>102</v>
      </c>
      <c r="C16" s="6">
        <f>VLOOKUP(A16,'[3]Data 2009'!$A$3:$BS$79,4,FALSE)</f>
        <v>972189</v>
      </c>
      <c r="D16" s="6">
        <f t="shared" si="0"/>
        <v>9531.2647058823532</v>
      </c>
      <c r="E16" s="31">
        <f>C16/(VLOOKUP(A16,'[3]2009 Expense Data'!$A$3:$F$79,6,FALSE))</f>
        <v>0.55454156541976107</v>
      </c>
      <c r="F16" s="6"/>
      <c r="G16" s="6">
        <f>VLOOKUP(A16,'[3]Data 2009'!$A$3:$BS$79,5,FALSE)</f>
        <v>185936</v>
      </c>
      <c r="H16" s="6">
        <f t="shared" si="1"/>
        <v>1822.9019607843138</v>
      </c>
      <c r="I16" s="31">
        <f>G16/(VLOOKUP(A16,'[3]2009 Expense Data'!$A$3:$F$80,6,FALSE))</f>
        <v>0.10605884299029171</v>
      </c>
      <c r="J16" s="6"/>
      <c r="K16" s="6">
        <f>VLOOKUP(A16,'[3]Data 2009'!$A$3:$BS$79,6,FALSE)</f>
        <v>20681</v>
      </c>
      <c r="L16" s="6">
        <f t="shared" si="2"/>
        <v>1178806</v>
      </c>
      <c r="M16" s="6">
        <f>VLOOKUP(A16,'[3]Reported Expenses 2009'!$A$3:$C$77,COLUMN('[3]Reported Expenses 2009'!C16),FALSE)</f>
        <v>1753140</v>
      </c>
      <c r="N16" s="31">
        <f t="shared" si="3"/>
        <v>0.67239695631837726</v>
      </c>
    </row>
    <row r="17" spans="1:14">
      <c r="A17" s="32" t="s">
        <v>78</v>
      </c>
      <c r="B17" s="20">
        <f>VLOOKUP(A17,[3]Enrollment!$B$3:$C$80,2,FALSE)</f>
        <v>102</v>
      </c>
      <c r="C17" s="6">
        <f>VLOOKUP(A17,'[3]Data 2009'!$A$3:$BS$79,4,FALSE)</f>
        <v>857365</v>
      </c>
      <c r="D17" s="6">
        <f t="shared" si="0"/>
        <v>8405.5392156862745</v>
      </c>
      <c r="E17" s="31">
        <f>C17/(VLOOKUP(A17,'[3]2009 Expense Data'!$A$3:$F$79,6,FALSE))</f>
        <v>0.50952077300083376</v>
      </c>
      <c r="F17" s="6"/>
      <c r="G17" s="34">
        <f>'[3]Data 2009'!M17</f>
        <v>202850</v>
      </c>
      <c r="H17" s="6">
        <f t="shared" si="1"/>
        <v>1988.7254901960785</v>
      </c>
      <c r="I17" s="31">
        <f>G17/(VLOOKUP(A17,'[3]2009 Expense Data'!$A$3:$F$80,6,FALSE))</f>
        <v>0.120551094111865</v>
      </c>
      <c r="J17" s="6"/>
      <c r="K17" s="6">
        <f>VLOOKUP(A17,'[3]Data 2009'!$A$3:$BS$79,6,FALSE)</f>
        <v>0</v>
      </c>
      <c r="L17" s="6">
        <f t="shared" si="2"/>
        <v>1060215</v>
      </c>
      <c r="M17" s="6">
        <f>VLOOKUP(A17,'[3]Reported Expenses 2009'!$A$3:$C$77,COLUMN('[3]Reported Expenses 2009'!C17),FALSE)</f>
        <v>1682689</v>
      </c>
      <c r="N17" s="31">
        <f t="shared" si="3"/>
        <v>0.6300718671126988</v>
      </c>
    </row>
    <row r="18" spans="1:14">
      <c r="A18" s="19" t="s">
        <v>79</v>
      </c>
      <c r="B18" s="20">
        <f>VLOOKUP(A18,[3]Enrollment!$B$3:$C$80,2,FALSE)</f>
        <v>374</v>
      </c>
      <c r="C18" s="6">
        <f>VLOOKUP(A18,'[3]Data 2009'!$A$3:$BS$79,4,FALSE)</f>
        <v>3001449</v>
      </c>
      <c r="D18" s="6">
        <f t="shared" si="0"/>
        <v>8025.2647058823532</v>
      </c>
      <c r="E18" s="31">
        <f>C18/(VLOOKUP(A18,'[3]2009 Expense Data'!$A$3:$F$79,6,FALSE))</f>
        <v>0.55694789224624064</v>
      </c>
      <c r="F18" s="6"/>
      <c r="G18" s="6">
        <f>VLOOKUP(A18,'[3]Data 2009'!$A$3:$BS$79,5,FALSE)</f>
        <v>297734</v>
      </c>
      <c r="H18" s="6">
        <f t="shared" si="1"/>
        <v>796.08021390374336</v>
      </c>
      <c r="I18" s="31">
        <f>G18/(VLOOKUP(A18,'[3]2009 Expense Data'!$A$3:$F$80,6,FALSE))</f>
        <v>5.5247423411173141E-2</v>
      </c>
      <c r="J18" s="6"/>
      <c r="K18" s="6">
        <f>VLOOKUP(A18,'[3]Data 2009'!$A$3:$BS$79,6,FALSE)</f>
        <v>0</v>
      </c>
      <c r="L18" s="6">
        <f t="shared" si="2"/>
        <v>3299183</v>
      </c>
      <c r="M18" s="6">
        <f>VLOOKUP(A18,'[3]Reported Expenses 2009'!$A$3:$C$77,COLUMN('[3]Reported Expenses 2009'!C18),FALSE)</f>
        <v>5389102</v>
      </c>
      <c r="N18" s="31">
        <f t="shared" si="3"/>
        <v>0.61219531565741381</v>
      </c>
    </row>
    <row r="19" spans="1:14">
      <c r="A19" s="19" t="s">
        <v>80</v>
      </c>
      <c r="B19" s="20">
        <f>VLOOKUP(A19,[3]Enrollment!$B$3:$C$80,2,FALSE)</f>
        <v>638</v>
      </c>
      <c r="C19" s="6">
        <f>VLOOKUP(A19,'[3]Data 2009'!$A$3:$BS$79,4,FALSE)</f>
        <v>6592165</v>
      </c>
      <c r="D19" s="6">
        <f t="shared" si="0"/>
        <v>10332.547021943574</v>
      </c>
      <c r="E19" s="31">
        <f>C19/(VLOOKUP(A19,'[3]2009 Expense Data'!$A$3:$F$79,6,FALSE))</f>
        <v>0.65901016391767742</v>
      </c>
      <c r="F19" s="6"/>
      <c r="G19" s="6">
        <f>VLOOKUP(A19,'[3]Data 2009'!$A$3:$BS$79,5,FALSE)</f>
        <v>391924</v>
      </c>
      <c r="H19" s="6">
        <f t="shared" si="1"/>
        <v>614.30094043887152</v>
      </c>
      <c r="I19" s="31">
        <f>G19/(VLOOKUP(A19,'[3]2009 Expense Data'!$A$3:$F$80,6,FALSE))</f>
        <v>3.9180132700451488E-2</v>
      </c>
      <c r="J19" s="6"/>
      <c r="K19" s="6">
        <f>VLOOKUP(A19,'[3]Data 2009'!$A$3:$BS$79,6,FALSE)</f>
        <v>143952</v>
      </c>
      <c r="L19" s="6">
        <f t="shared" si="2"/>
        <v>7128041</v>
      </c>
      <c r="M19" s="6">
        <f>VLOOKUP(A19,'[3]Reported Expenses 2009'!$A$3:$C$77,COLUMN('[3]Reported Expenses 2009'!C19),FALSE)</f>
        <v>10003131</v>
      </c>
      <c r="N19" s="31">
        <f t="shared" si="3"/>
        <v>0.71258099089175175</v>
      </c>
    </row>
    <row r="20" spans="1:14">
      <c r="A20" s="19" t="s">
        <v>81</v>
      </c>
      <c r="B20" s="20">
        <f>VLOOKUP(A20,[3]Enrollment!$B$3:$C$80,2,FALSE)</f>
        <v>213</v>
      </c>
      <c r="C20" s="6">
        <f>VLOOKUP(A20,'[3]Data 2009'!$A$3:$BS$79,4,FALSE)</f>
        <v>1441555</v>
      </c>
      <c r="D20" s="6">
        <f t="shared" si="0"/>
        <v>6767.8638497652582</v>
      </c>
      <c r="E20" s="31">
        <f>C20/(VLOOKUP(A20,'[3]2009 Expense Data'!$A$3:$F$79,6,FALSE))</f>
        <v>0.43177251204139588</v>
      </c>
      <c r="F20" s="6"/>
      <c r="G20" s="6">
        <f>VLOOKUP(A20,'[3]Data 2009'!$A$3:$BS$79,5,FALSE)</f>
        <v>73766</v>
      </c>
      <c r="H20" s="6">
        <f t="shared" si="1"/>
        <v>346.31924882629107</v>
      </c>
      <c r="I20" s="31">
        <f>G20/(VLOOKUP(A20,'[3]2009 Expense Data'!$A$3:$F$80,6,FALSE))</f>
        <v>2.2094287851136866E-2</v>
      </c>
      <c r="J20" s="6"/>
      <c r="K20" s="6">
        <f>VLOOKUP(A20,'[3]Data 2009'!$A$3:$BS$79,6,FALSE)</f>
        <v>0</v>
      </c>
      <c r="L20" s="6">
        <f t="shared" si="2"/>
        <v>1515321</v>
      </c>
      <c r="M20" s="6">
        <f>VLOOKUP(A20,'[3]Reported Expenses 2009'!$A$3:$C$77,COLUMN('[3]Reported Expenses 2009'!C20),FALSE)</f>
        <v>3338691</v>
      </c>
      <c r="N20" s="33">
        <f t="shared" si="3"/>
        <v>0.45386679989253276</v>
      </c>
    </row>
    <row r="21" spans="1:14">
      <c r="A21" s="19" t="s">
        <v>82</v>
      </c>
      <c r="B21" s="20">
        <f>VLOOKUP(A21,[3]Enrollment!$B$3:$C$80,2,FALSE)</f>
        <v>241</v>
      </c>
      <c r="C21" s="6">
        <f>VLOOKUP(A21,'[3]Data 2009'!$A$3:$BS$79,4,FALSE)</f>
        <v>1466527</v>
      </c>
      <c r="D21" s="6">
        <f t="shared" si="0"/>
        <v>6085.174273858921</v>
      </c>
      <c r="E21" s="31">
        <f>C21/(VLOOKUP(A21,'[3]2009 Expense Data'!$A$3:$F$79,6,FALSE))</f>
        <v>0.44647620613334066</v>
      </c>
      <c r="F21" s="6"/>
      <c r="G21" s="6">
        <f>VLOOKUP(A21,'[3]Data 2009'!$A$3:$BS$79,5,FALSE)</f>
        <v>856107</v>
      </c>
      <c r="H21" s="6">
        <f t="shared" si="1"/>
        <v>3552.3112033195021</v>
      </c>
      <c r="I21" s="31">
        <f>G21/(VLOOKUP(A21,'[3]2009 Expense Data'!$A$3:$F$80,6,FALSE))</f>
        <v>0.26063714163066609</v>
      </c>
      <c r="J21" s="6"/>
      <c r="K21" s="6">
        <f>VLOOKUP(A21,'[3]Data 2009'!$A$3:$BS$79,6,FALSE)</f>
        <v>11044</v>
      </c>
      <c r="L21" s="6">
        <f t="shared" si="2"/>
        <v>2333678</v>
      </c>
      <c r="M21" s="6">
        <f>VLOOKUP(A21,'[3]Reported Expenses 2009'!$A$3:$C$77,COLUMN('[3]Reported Expenses 2009'!C21),FALSE)</f>
        <v>3284670</v>
      </c>
      <c r="N21" s="31">
        <f t="shared" si="3"/>
        <v>0.71047563377751799</v>
      </c>
    </row>
    <row r="22" spans="1:14">
      <c r="A22" s="35" t="s">
        <v>83</v>
      </c>
      <c r="B22" s="20">
        <f>VLOOKUP(A22,[3]Enrollment!$B$3:$C$80,2,FALSE)</f>
        <v>711</v>
      </c>
      <c r="C22" s="6">
        <f>VLOOKUP(A22,'[3]Data 2009'!$A$3:$BS$79,4,FALSE)</f>
        <v>3624132</v>
      </c>
      <c r="D22" s="6">
        <f t="shared" si="0"/>
        <v>5097.2320675105484</v>
      </c>
      <c r="E22" s="31">
        <f>C22/(VLOOKUP(A22,'[3]2009 Expense Data'!$A$3:$F$79,6,FALSE))</f>
        <v>0.37473408187806906</v>
      </c>
      <c r="F22" s="6"/>
      <c r="G22" s="6"/>
      <c r="H22" s="6">
        <f t="shared" si="1"/>
        <v>0</v>
      </c>
      <c r="I22" s="31">
        <f>G22/(VLOOKUP(A22,'[3]2009 Expense Data'!$A$3:$F$80,6,FALSE))</f>
        <v>0</v>
      </c>
      <c r="J22" s="6"/>
      <c r="K22" s="6">
        <f>VLOOKUP(A22,'[3]Data 2009'!$A$3:$BS$79,6,FALSE)</f>
        <v>0</v>
      </c>
      <c r="L22" s="6">
        <f t="shared" si="2"/>
        <v>3624132</v>
      </c>
      <c r="M22" s="6">
        <f>VLOOKUP(A22,'[3]Reported Expenses 2009'!$A$3:$C$77,COLUMN('[3]Reported Expenses 2009'!C22),FALSE)</f>
        <v>9671210</v>
      </c>
      <c r="N22" s="33">
        <f t="shared" si="3"/>
        <v>0.37473408187806906</v>
      </c>
    </row>
    <row r="23" spans="1:14">
      <c r="A23" s="35" t="s">
        <v>84</v>
      </c>
      <c r="B23" s="20">
        <f>VLOOKUP(A23,[3]Enrollment!$B$3:$C$80,2,FALSE)</f>
        <v>314</v>
      </c>
      <c r="C23" s="6">
        <f>VLOOKUP(A23,'[3]Data 2009'!$A$3:$BS$79,4,FALSE)</f>
        <v>2828428</v>
      </c>
      <c r="D23" s="6">
        <f t="shared" si="0"/>
        <v>9007.7324840764322</v>
      </c>
      <c r="E23" s="31">
        <f>C23/(VLOOKUP(A23,'[3]2009 Expense Data'!$A$3:$F$79,6,FALSE))</f>
        <v>0.59647378748880986</v>
      </c>
      <c r="F23" s="6"/>
      <c r="G23" s="6">
        <f>VLOOKUP(A23,'[3]Data 2009'!$A$3:$BS$79,5,FALSE)</f>
        <v>548986</v>
      </c>
      <c r="H23" s="6">
        <f t="shared" si="1"/>
        <v>1748.3630573248408</v>
      </c>
      <c r="I23" s="31">
        <f>G23/(VLOOKUP(A23,'[3]2009 Expense Data'!$A$3:$F$80,6,FALSE))</f>
        <v>0.11577305793123664</v>
      </c>
      <c r="J23" s="6"/>
      <c r="K23" s="6">
        <f>VLOOKUP(A23,'[3]Data 2009'!$A$3:$BS$79,6,FALSE)</f>
        <v>0</v>
      </c>
      <c r="L23" s="6">
        <f t="shared" si="2"/>
        <v>3377414</v>
      </c>
      <c r="M23" s="6">
        <f>VLOOKUP(A23,'[3]Reported Expenses 2009'!$A$3:$C$77,COLUMN('[3]Reported Expenses 2009'!C23),FALSE)</f>
        <v>4741915</v>
      </c>
      <c r="N23" s="31">
        <f t="shared" si="3"/>
        <v>0.71224684542004657</v>
      </c>
    </row>
    <row r="24" spans="1:14">
      <c r="A24" s="32" t="s">
        <v>86</v>
      </c>
      <c r="B24" s="20">
        <f>VLOOKUP(A24,[3]Enrollment!$B$3:$C$80,2,FALSE)</f>
        <v>104</v>
      </c>
      <c r="C24" s="6">
        <f>VLOOKUP(A24,'[3]Data 2009'!$A$3:$BS$79,4,FALSE)</f>
        <v>868936</v>
      </c>
      <c r="D24" s="6">
        <f t="shared" si="0"/>
        <v>8355.1538461538457</v>
      </c>
      <c r="E24" s="31">
        <f>C24/(VLOOKUP(A24,'[3]2009 Expense Data'!$A$3:$F$79,6,FALSE))</f>
        <v>0.58722525430280614</v>
      </c>
      <c r="F24" s="6"/>
      <c r="G24" s="6">
        <f>VLOOKUP(A24,'[3]Data 2009'!$A$3:$BS$79,5,FALSE)</f>
        <v>208265</v>
      </c>
      <c r="H24" s="6">
        <f t="shared" si="1"/>
        <v>2002.5480769230769</v>
      </c>
      <c r="I24" s="31">
        <f>G24/(VLOOKUP(A24,'[3]2009 Expense Data'!$A$3:$F$80,6,FALSE))</f>
        <v>0.14074508086599466</v>
      </c>
      <c r="J24" s="6"/>
      <c r="K24" s="6">
        <f>VLOOKUP(A24,'[3]Data 2009'!$A$3:$BS$79,6,FALSE)</f>
        <v>0</v>
      </c>
      <c r="L24" s="6">
        <f t="shared" si="2"/>
        <v>1077201</v>
      </c>
      <c r="M24" s="6">
        <f>VLOOKUP(A24,'[3]Reported Expenses 2009'!$A$3:$C$77,COLUMN('[3]Reported Expenses 2009'!C24),FALSE)</f>
        <v>1479732</v>
      </c>
      <c r="N24" s="31">
        <f t="shared" si="3"/>
        <v>0.72797033516880083</v>
      </c>
    </row>
    <row r="25" spans="1:14">
      <c r="A25" s="32" t="s">
        <v>85</v>
      </c>
      <c r="B25" s="20">
        <f>VLOOKUP(A25,[3]Enrollment!$B$3:$C$80,2,FALSE)</f>
        <v>146</v>
      </c>
      <c r="C25" s="6">
        <f>VLOOKUP(A25,'[3]Data 2009'!$A$3:$BS$79,4,FALSE)</f>
        <v>1315626</v>
      </c>
      <c r="D25" s="6">
        <f t="shared" si="0"/>
        <v>9011.1369863013697</v>
      </c>
      <c r="E25" s="31">
        <f>C25/(VLOOKUP(A25,'[3]2009 Expense Data'!$A$3:$F$79,6,FALSE))</f>
        <v>0.6418883909099159</v>
      </c>
      <c r="F25" s="6"/>
      <c r="G25" s="6">
        <f>VLOOKUP(A25,'[3]Data 2009'!$A$3:$BS$79,5,FALSE)</f>
        <v>225493</v>
      </c>
      <c r="H25" s="6">
        <f t="shared" si="1"/>
        <v>1544.472602739726</v>
      </c>
      <c r="I25" s="31">
        <f>G25/(VLOOKUP(A25,'[3]2009 Expense Data'!$A$3:$F$80,6,FALSE))</f>
        <v>0.11001708611068013</v>
      </c>
      <c r="J25" s="6"/>
      <c r="K25" s="6">
        <f>VLOOKUP(A25,'[3]Data 2009'!$A$3:$BS$79,6,FALSE)</f>
        <v>0</v>
      </c>
      <c r="L25" s="6">
        <f t="shared" si="2"/>
        <v>1541119</v>
      </c>
      <c r="M25" s="6">
        <f>VLOOKUP(A25,'[3]Reported Expenses 2009'!$A$3:$C$77,COLUMN('[3]Reported Expenses 2009'!C25),FALSE)</f>
        <v>2049618</v>
      </c>
      <c r="N25" s="31">
        <f t="shared" si="3"/>
        <v>0.75190547702059607</v>
      </c>
    </row>
    <row r="26" spans="1:14">
      <c r="A26" s="35" t="s">
        <v>87</v>
      </c>
      <c r="B26" s="20">
        <f>VLOOKUP(A26,[3]Enrollment!$B$3:$C$80,2,FALSE)</f>
        <v>290</v>
      </c>
      <c r="C26" s="6">
        <f>VLOOKUP(A26,'[3]Data 2009'!$A$3:$BS$79,4,FALSE)</f>
        <v>2776790</v>
      </c>
      <c r="D26" s="6">
        <f t="shared" si="0"/>
        <v>9575.1379310344819</v>
      </c>
      <c r="E26" s="31">
        <f>C26/(VLOOKUP(A26,'[3]2009 Expense Data'!$A$3:$F$79,6,FALSE))</f>
        <v>0.74594861779532273</v>
      </c>
      <c r="F26" s="6"/>
      <c r="G26" s="6">
        <f>VLOOKUP(A26,'[3]Data 2009'!$A$3:$BS$79,5,FALSE)</f>
        <v>153667</v>
      </c>
      <c r="H26" s="6">
        <f t="shared" si="1"/>
        <v>529.8862068965517</v>
      </c>
      <c r="I26" s="31">
        <f>G26/(VLOOKUP(A26,'[3]2009 Expense Data'!$A$3:$F$80,6,FALSE))</f>
        <v>4.1280646448148349E-2</v>
      </c>
      <c r="J26" s="6"/>
      <c r="K26" s="6">
        <f>VLOOKUP(A26,'[3]Data 2009'!$A$3:$BS$79,6,FALSE)</f>
        <v>0</v>
      </c>
      <c r="L26" s="6">
        <f t="shared" si="2"/>
        <v>2930457</v>
      </c>
      <c r="M26" s="6">
        <f>VLOOKUP(A26,'[3]Reported Expenses 2009'!$A$3:$C$77,COLUMN('[3]Reported Expenses 2009'!C26),FALSE)</f>
        <v>3722495</v>
      </c>
      <c r="N26" s="31">
        <f t="shared" si="3"/>
        <v>0.78722926424347106</v>
      </c>
    </row>
    <row r="27" spans="1:14">
      <c r="A27" s="35" t="s">
        <v>88</v>
      </c>
      <c r="B27" s="20">
        <f>VLOOKUP(A27,[3]Enrollment!$B$3:$C$80,2,FALSE)</f>
        <v>201</v>
      </c>
      <c r="C27" s="6">
        <f>VLOOKUP(A27,'[3]Data 2009'!$A$3:$BS$79,4,FALSE)</f>
        <v>1837501</v>
      </c>
      <c r="D27" s="6">
        <f t="shared" si="0"/>
        <v>9141.7960199004974</v>
      </c>
      <c r="E27" s="31">
        <f>C27/(VLOOKUP(A27,'[3]2009 Expense Data'!$A$3:$F$79,6,FALSE))</f>
        <v>0.6832867954852152</v>
      </c>
      <c r="F27" s="6"/>
      <c r="G27" s="6">
        <f>VLOOKUP(A27,'[3]Data 2009'!$A$3:$BS$79,5,FALSE)</f>
        <v>252738</v>
      </c>
      <c r="H27" s="6">
        <f t="shared" si="1"/>
        <v>1257.4029850746269</v>
      </c>
      <c r="I27" s="31">
        <f>G27/(VLOOKUP(A27,'[3]2009 Expense Data'!$A$3:$F$80,6,FALSE))</f>
        <v>9.3982282522481517E-2</v>
      </c>
      <c r="J27" s="6"/>
      <c r="K27" s="6">
        <f>VLOOKUP(A27,'[3]Data 2009'!$A$3:$BS$79,6,FALSE)</f>
        <v>4469</v>
      </c>
      <c r="L27" s="6">
        <f t="shared" si="2"/>
        <v>2094708</v>
      </c>
      <c r="M27" s="6">
        <f>VLOOKUP(A27,'[3]Reported Expenses 2009'!$A$3:$C$77,COLUMN('[3]Reported Expenses 2009'!C27),FALSE)</f>
        <v>2689209</v>
      </c>
      <c r="N27" s="31">
        <f t="shared" si="3"/>
        <v>0.77893090496127304</v>
      </c>
    </row>
    <row r="28" spans="1:14">
      <c r="A28" s="35" t="s">
        <v>89</v>
      </c>
      <c r="B28" s="20">
        <f>VLOOKUP(A28,[3]Enrollment!$B$3:$C$80,2,FALSE)</f>
        <v>324</v>
      </c>
      <c r="C28" s="6">
        <f>VLOOKUP(A28,'[3]Data 2009'!$A$3:$BS$79,4,FALSE)</f>
        <v>3095116</v>
      </c>
      <c r="D28" s="6">
        <f t="shared" si="0"/>
        <v>9552.8271604938273</v>
      </c>
      <c r="E28" s="31">
        <f>C28/(VLOOKUP(A28,'[3]2009 Expense Data'!$A$3:$F$79,6,FALSE))</f>
        <v>0.55693707962498218</v>
      </c>
      <c r="F28" s="6"/>
      <c r="G28" s="6">
        <f>VLOOKUP(A28,'[3]Data 2009'!$A$3:$BS$79,5,FALSE)</f>
        <v>450116</v>
      </c>
      <c r="H28" s="6">
        <f t="shared" si="1"/>
        <v>1389.2469135802469</v>
      </c>
      <c r="I28" s="31">
        <f>G28/(VLOOKUP(A28,'[3]2009 Expense Data'!$A$3:$F$80,6,FALSE))</f>
        <v>8.0994150310514518E-2</v>
      </c>
      <c r="J28" s="6"/>
      <c r="K28" s="6">
        <f>VLOOKUP(A28,'[3]Data 2009'!$A$3:$BS$79,6,FALSE)</f>
        <v>82847</v>
      </c>
      <c r="L28" s="6">
        <f t="shared" si="2"/>
        <v>3628079</v>
      </c>
      <c r="M28" s="6">
        <f>VLOOKUP(A28,'[3]Reported Expenses 2009'!$A$3:$C$77,COLUMN('[3]Reported Expenses 2009'!C28),FALSE)</f>
        <v>5557389</v>
      </c>
      <c r="N28" s="31">
        <f t="shared" si="3"/>
        <v>0.65283877014907543</v>
      </c>
    </row>
    <row r="29" spans="1:14">
      <c r="A29" s="35" t="s">
        <v>90</v>
      </c>
      <c r="B29" s="20">
        <f>VLOOKUP(A29,[3]Enrollment!$B$3:$C$80,2,FALSE)</f>
        <v>99</v>
      </c>
      <c r="C29" s="6">
        <f>VLOOKUP(A29,'[3]Data 2009'!$A$3:$BS$79,4,FALSE)</f>
        <v>992926</v>
      </c>
      <c r="D29" s="6">
        <f t="shared" si="0"/>
        <v>10029.555555555555</v>
      </c>
      <c r="E29" s="31">
        <f>C29/(VLOOKUP(A29,'[3]2009 Expense Data'!$A$3:$F$79,6,FALSE))</f>
        <v>0.47601642834507962</v>
      </c>
      <c r="F29" s="6"/>
      <c r="G29" s="6">
        <f>VLOOKUP(A29,'[3]Data 2009'!$A$3:$BS$79,5,FALSE)</f>
        <v>99927</v>
      </c>
      <c r="H29" s="6">
        <f t="shared" si="1"/>
        <v>1009.3636363636364</v>
      </c>
      <c r="I29" s="31">
        <f>G29/(VLOOKUP(A29,'[3]2009 Expense Data'!$A$3:$F$80,6,FALSE))</f>
        <v>4.790577911671038E-2</v>
      </c>
      <c r="J29" s="6"/>
      <c r="K29" s="6">
        <f>VLOOKUP(A29,'[3]Data 2009'!$A$3:$BS$79,6,FALSE)</f>
        <v>21027</v>
      </c>
      <c r="L29" s="6">
        <f t="shared" si="2"/>
        <v>1113880</v>
      </c>
      <c r="M29" s="6">
        <f>VLOOKUP(A29,'[3]Reported Expenses 2009'!$A$3:$C$77,COLUMN('[3]Reported Expenses 2009'!C29),FALSE)</f>
        <v>2085907</v>
      </c>
      <c r="N29" s="31">
        <f t="shared" si="3"/>
        <v>0.53400271440673053</v>
      </c>
    </row>
    <row r="30" spans="1:14">
      <c r="A30" s="35" t="s">
        <v>91</v>
      </c>
      <c r="B30" s="20">
        <f>VLOOKUP(A30,[3]Enrollment!$B$3:$C$80,2,FALSE)</f>
        <v>186</v>
      </c>
      <c r="C30" s="6">
        <f>VLOOKUP(A30,'[3]Data 2009'!$A$3:$BS$79,4,FALSE)</f>
        <v>1055264</v>
      </c>
      <c r="D30" s="6">
        <f t="shared" si="0"/>
        <v>5673.4623655913974</v>
      </c>
      <c r="E30" s="31">
        <f>C30/(VLOOKUP(A30,'[3]2009 Expense Data'!$A$3:$F$79,6,FALSE))</f>
        <v>0.51068244950105979</v>
      </c>
      <c r="F30" s="6"/>
      <c r="G30" s="6">
        <f>VLOOKUP(A30,'[3]Data 2009'!$A$3:$BS$79,5,FALSE)</f>
        <v>194040</v>
      </c>
      <c r="H30" s="6">
        <f t="shared" si="1"/>
        <v>1043.2258064516129</v>
      </c>
      <c r="I30" s="31">
        <f>G30/(VLOOKUP(A30,'[3]2009 Expense Data'!$A$3:$F$80,6,FALSE))</f>
        <v>9.3903347883738705E-2</v>
      </c>
      <c r="J30" s="6"/>
      <c r="K30" s="6">
        <f>VLOOKUP(A30,'[3]Data 2009'!$A$3:$BS$79,6,FALSE)</f>
        <v>0</v>
      </c>
      <c r="L30" s="6">
        <f t="shared" si="2"/>
        <v>1249304</v>
      </c>
      <c r="M30" s="6">
        <f>VLOOKUP(A30,'[3]Reported Expenses 2009'!$A$3:$C$77,COLUMN('[3]Reported Expenses 2009'!C30),FALSE)</f>
        <v>2066380</v>
      </c>
      <c r="N30" s="31">
        <f t="shared" si="3"/>
        <v>0.60458579738479856</v>
      </c>
    </row>
    <row r="31" spans="1:14">
      <c r="A31" s="35" t="s">
        <v>92</v>
      </c>
      <c r="B31" s="20">
        <f>VLOOKUP(A31,[3]Enrollment!$B$3:$C$80,2,FALSE)</f>
        <v>290</v>
      </c>
      <c r="C31" s="6">
        <f>VLOOKUP(A31,'[3]Data 2009'!$A$3:$BS$79,4,FALSE)</f>
        <v>3041652</v>
      </c>
      <c r="D31" s="6">
        <f t="shared" si="0"/>
        <v>10488.455172413793</v>
      </c>
      <c r="E31" s="31">
        <f>C31/(VLOOKUP(A31,'[3]2009 Expense Data'!$A$3:$F$79,6,FALSE))</f>
        <v>0.66457352308837869</v>
      </c>
      <c r="F31" s="6"/>
      <c r="G31" s="6">
        <f>VLOOKUP(A31,'[3]Data 2009'!$A$3:$BS$79,5,FALSE)</f>
        <v>319210</v>
      </c>
      <c r="H31" s="6">
        <f t="shared" si="1"/>
        <v>1100.7241379310344</v>
      </c>
      <c r="I31" s="31">
        <f>G31/(VLOOKUP(A31,'[3]2009 Expense Data'!$A$3:$F$80,6,FALSE))</f>
        <v>6.9744505388861511E-2</v>
      </c>
      <c r="J31" s="6"/>
      <c r="K31" s="6">
        <f>VLOOKUP(A31,'[3]Data 2009'!$A$3:$BS$79,6,FALSE)</f>
        <v>0</v>
      </c>
      <c r="L31" s="6">
        <f t="shared" si="2"/>
        <v>3360862</v>
      </c>
      <c r="M31" s="6">
        <f>VLOOKUP(A31,'[3]Reported Expenses 2009'!$A$3:$C$77,COLUMN('[3]Reported Expenses 2009'!C31),FALSE)</f>
        <v>4576848</v>
      </c>
      <c r="N31" s="31">
        <f t="shared" si="3"/>
        <v>0.73431802847724026</v>
      </c>
    </row>
    <row r="32" spans="1:14">
      <c r="A32" s="19" t="s">
        <v>93</v>
      </c>
      <c r="B32" s="20">
        <f>VLOOKUP(A32,[3]Enrollment!$B$3:$C$80,2,FALSE)</f>
        <v>436</v>
      </c>
      <c r="C32" s="6">
        <f>VLOOKUP(A32,'[3]Data 2009'!$A$3:$BS$79,4,FALSE)</f>
        <v>4539790</v>
      </c>
      <c r="D32" s="6">
        <f t="shared" si="0"/>
        <v>10412.362385321101</v>
      </c>
      <c r="E32" s="31">
        <f>C32/(VLOOKUP(A32,'[3]2009 Expense Data'!$A$3:$F$79,6,FALSE))</f>
        <v>0.77123958714688456</v>
      </c>
      <c r="F32" s="6"/>
      <c r="G32" s="6">
        <f>VLOOKUP(A32,'[3]Data 2009'!$A$3:$BS$79,5,FALSE)</f>
        <v>296188</v>
      </c>
      <c r="H32" s="6">
        <f t="shared" si="1"/>
        <v>679.33027522935777</v>
      </c>
      <c r="I32" s="31">
        <f>G32/(VLOOKUP(A32,'[3]2009 Expense Data'!$A$3:$F$80,6,FALSE))</f>
        <v>5.0317726334888062E-2</v>
      </c>
      <c r="J32" s="6"/>
      <c r="K32" s="6">
        <f>VLOOKUP(A32,'[3]Data 2009'!$A$3:$BS$79,6,FALSE)</f>
        <v>3313</v>
      </c>
      <c r="L32" s="6">
        <f t="shared" si="2"/>
        <v>4839291</v>
      </c>
      <c r="M32" s="6">
        <f>VLOOKUP(A32,'[3]Reported Expenses 2009'!$A$3:$C$77,COLUMN('[3]Reported Expenses 2009'!C32),FALSE)</f>
        <v>5886355</v>
      </c>
      <c r="N32" s="31">
        <f t="shared" si="3"/>
        <v>0.82212014056236837</v>
      </c>
    </row>
    <row r="33" spans="1:14">
      <c r="A33" s="19" t="s">
        <v>94</v>
      </c>
      <c r="B33" s="20">
        <f>VLOOKUP(A33,[3]Enrollment!$B$3:$C$80,2,FALSE)</f>
        <v>290</v>
      </c>
      <c r="C33" s="6">
        <f>VLOOKUP(A33,'[3]Data 2009'!$A$3:$BS$79,4,FALSE)</f>
        <v>2870584</v>
      </c>
      <c r="D33" s="6">
        <f t="shared" si="0"/>
        <v>9898.565517241379</v>
      </c>
      <c r="E33" s="31">
        <f>C33/(VLOOKUP(A33,'[3]2009 Expense Data'!$A$3:$F$79,6,FALSE))</f>
        <v>0.63497790859151626</v>
      </c>
      <c r="F33" s="6"/>
      <c r="G33" s="6">
        <f>VLOOKUP(A33,'[3]Data 2009'!$A$3:$BS$79,5,FALSE)</f>
        <v>236158</v>
      </c>
      <c r="H33" s="6">
        <f t="shared" si="1"/>
        <v>814.33793103448272</v>
      </c>
      <c r="I33" s="31">
        <f>G33/(VLOOKUP(A33,'[3]2009 Expense Data'!$A$3:$F$80,6,FALSE))</f>
        <v>5.2238538547262604E-2</v>
      </c>
      <c r="J33" s="6"/>
      <c r="K33" s="6">
        <f>VLOOKUP(A33,'[3]Data 2009'!$A$3:$BS$79,6,FALSE)</f>
        <v>0</v>
      </c>
      <c r="L33" s="6">
        <f t="shared" si="2"/>
        <v>3106742</v>
      </c>
      <c r="M33" s="6">
        <f>VLOOKUP(A33,'[3]Reported Expenses 2009'!$A$3:$C$77,COLUMN('[3]Reported Expenses 2009'!C33),FALSE)</f>
        <v>4520762</v>
      </c>
      <c r="N33" s="31">
        <f t="shared" si="3"/>
        <v>0.68721644713877883</v>
      </c>
    </row>
    <row r="34" spans="1:14">
      <c r="A34" s="19" t="s">
        <v>95</v>
      </c>
      <c r="B34" s="20">
        <f>VLOOKUP(A34,[3]Enrollment!$B$3:$C$80,2,FALSE)</f>
        <v>328</v>
      </c>
      <c r="C34" s="6">
        <f>VLOOKUP(A34,'[3]Data 2009'!$A$3:$BS$79,4,FALSE)</f>
        <v>3532957</v>
      </c>
      <c r="D34" s="6">
        <f t="shared" si="0"/>
        <v>10771.210365853658</v>
      </c>
      <c r="E34" s="31">
        <f>C34/(VLOOKUP(A34,'[3]2009 Expense Data'!$A$3:$F$79,6,FALSE))</f>
        <v>0.73070525808087539</v>
      </c>
      <c r="F34" s="6"/>
      <c r="G34" s="6">
        <f>VLOOKUP(A34,'[3]Data 2009'!$A$3:$BS$79,5,FALSE)</f>
        <v>177511</v>
      </c>
      <c r="H34" s="6">
        <f t="shared" si="1"/>
        <v>541.19207317073176</v>
      </c>
      <c r="I34" s="31">
        <f>G34/(VLOOKUP(A34,'[3]2009 Expense Data'!$A$3:$F$80,6,FALSE))</f>
        <v>3.6713784251320991E-2</v>
      </c>
      <c r="J34" s="6"/>
      <c r="K34" s="6">
        <f>VLOOKUP(A34,'[3]Data 2009'!$A$3:$BS$79,6,FALSE)</f>
        <v>132298</v>
      </c>
      <c r="L34" s="6">
        <f t="shared" si="2"/>
        <v>3842766</v>
      </c>
      <c r="M34" s="6">
        <f>VLOOKUP(A34,'[3]Reported Expenses 2009'!$A$3:$C$77,COLUMN('[3]Reported Expenses 2009'!C34),FALSE)</f>
        <v>4834996</v>
      </c>
      <c r="N34" s="31">
        <f t="shared" si="3"/>
        <v>0.79478162960217547</v>
      </c>
    </row>
    <row r="35" spans="1:14">
      <c r="A35" s="19" t="s">
        <v>96</v>
      </c>
      <c r="B35" s="20">
        <f>VLOOKUP(A35,[3]Enrollment!$B$3:$C$80,2,FALSE)</f>
        <v>220</v>
      </c>
      <c r="C35" s="6">
        <f>VLOOKUP(A35,'[3]Data 2009'!$A$3:$BS$79,4,FALSE)</f>
        <v>2001539</v>
      </c>
      <c r="D35" s="6">
        <f t="shared" si="0"/>
        <v>9097.9045454545449</v>
      </c>
      <c r="E35" s="31">
        <f>C35/(VLOOKUP(A35,'[3]2009 Expense Data'!$A$3:$F$79,6,FALSE))</f>
        <v>0.59274106974426011</v>
      </c>
      <c r="F35" s="6"/>
      <c r="G35" s="6">
        <f>VLOOKUP(A35,'[3]Data 2009'!$A$3:$BS$79,5,FALSE)</f>
        <v>486940</v>
      </c>
      <c r="H35" s="6">
        <f t="shared" si="1"/>
        <v>2213.3636363636365</v>
      </c>
      <c r="I35" s="31">
        <f>G35/(VLOOKUP(A35,'[3]2009 Expense Data'!$A$3:$F$80,6,FALSE))</f>
        <v>0.14420370350079115</v>
      </c>
      <c r="J35" s="6"/>
      <c r="K35" s="6">
        <f>VLOOKUP(A35,'[3]Data 2009'!$A$3:$BS$79,6,FALSE)</f>
        <v>56195</v>
      </c>
      <c r="L35" s="6">
        <f t="shared" si="2"/>
        <v>2544674</v>
      </c>
      <c r="M35" s="6">
        <f>VLOOKUP(A35,'[3]Reported Expenses 2009'!$A$3:$C$77,COLUMN('[3]Reported Expenses 2009'!C35),FALSE)</f>
        <v>3376751</v>
      </c>
      <c r="N35" s="31">
        <f t="shared" si="3"/>
        <v>0.75358650963603768</v>
      </c>
    </row>
    <row r="36" spans="1:14">
      <c r="A36" s="19" t="s">
        <v>97</v>
      </c>
      <c r="B36" s="20">
        <f>VLOOKUP(A36,[3]Enrollment!$B$3:$C$80,2,FALSE)</f>
        <v>382</v>
      </c>
      <c r="C36" s="6">
        <f>VLOOKUP(A36,'[3]Data 2009'!$A$3:$BS$79,4,FALSE)</f>
        <v>3039357</v>
      </c>
      <c r="D36" s="6">
        <f t="shared" si="0"/>
        <v>7956.4319371727752</v>
      </c>
      <c r="E36" s="31">
        <f>C36/(VLOOKUP(A36,'[3]2009 Expense Data'!$A$3:$F$79,6,FALSE))</f>
        <v>0.6052481335396126</v>
      </c>
      <c r="F36" s="6"/>
      <c r="G36" s="34">
        <f>'[3]Data 2009'!M36</f>
        <v>500000</v>
      </c>
      <c r="H36" s="6">
        <f t="shared" si="1"/>
        <v>1308.9005235602094</v>
      </c>
      <c r="I36" s="31">
        <f>G36/(VLOOKUP(A36,'[3]2009 Expense Data'!$A$3:$F$80,6,FALSE))</f>
        <v>9.9568450422180182E-2</v>
      </c>
      <c r="J36" s="6"/>
      <c r="K36" s="6">
        <f>VLOOKUP(A36,'[3]Data 2009'!$A$3:$BS$79,6,FALSE)</f>
        <v>0</v>
      </c>
      <c r="L36" s="6">
        <f t="shared" si="2"/>
        <v>3539357</v>
      </c>
      <c r="M36" s="6">
        <f>VLOOKUP(A36,'[3]Reported Expenses 2009'!$A$3:$C$77,COLUMN('[3]Reported Expenses 2009'!C36),FALSE)</f>
        <v>5021671</v>
      </c>
      <c r="N36" s="31">
        <f t="shared" si="3"/>
        <v>0.70481658396179281</v>
      </c>
    </row>
    <row r="37" spans="1:14">
      <c r="A37" s="19" t="s">
        <v>98</v>
      </c>
      <c r="B37" s="20">
        <f>VLOOKUP(A37,[3]Enrollment!$B$3:$C$80,2,FALSE)</f>
        <v>122</v>
      </c>
      <c r="C37" s="6">
        <f>VLOOKUP(A37,'[3]Data 2009'!$A$3:$BS$79,4,FALSE)</f>
        <v>938042</v>
      </c>
      <c r="D37" s="6">
        <f t="shared" si="0"/>
        <v>7688.8688524590161</v>
      </c>
      <c r="E37" s="31">
        <f>C37/(VLOOKUP(A37,'[3]2009 Expense Data'!$A$3:$F$79,6,FALSE))</f>
        <v>0.53222422317466045</v>
      </c>
      <c r="F37" s="6"/>
      <c r="G37" s="6">
        <f>VLOOKUP(A37,'[3]Data 2009'!$A$3:$BS$79,5,FALSE)</f>
        <v>248121</v>
      </c>
      <c r="H37" s="6">
        <f t="shared" si="1"/>
        <v>2033.7786885245901</v>
      </c>
      <c r="I37" s="31">
        <f>G37/(VLOOKUP(A37,'[3]2009 Expense Data'!$A$3:$F$80,6,FALSE))</f>
        <v>0.14077835158587773</v>
      </c>
      <c r="J37" s="6"/>
      <c r="K37" s="6">
        <f>VLOOKUP(A37,'[3]Data 2009'!$A$3:$BS$79,6,FALSE)</f>
        <v>7027</v>
      </c>
      <c r="L37" s="6">
        <f t="shared" si="2"/>
        <v>1193190</v>
      </c>
      <c r="M37" s="6">
        <f>VLOOKUP(A37,'[3]Reported Expenses 2009'!$A$3:$C$77,COLUMN('[3]Reported Expenses 2009'!C37),FALSE)</f>
        <v>1762494</v>
      </c>
      <c r="N37" s="31">
        <f t="shared" si="3"/>
        <v>0.67698953868779133</v>
      </c>
    </row>
    <row r="38" spans="1:14">
      <c r="A38" s="19" t="s">
        <v>99</v>
      </c>
      <c r="B38" s="20">
        <f>VLOOKUP(A38,[3]Enrollment!$B$3:$C$80,2,FALSE)</f>
        <v>225</v>
      </c>
      <c r="C38" s="6">
        <f>VLOOKUP(A38,'[3]Data 2009'!$A$3:$BS$79,4,FALSE)</f>
        <v>2243770</v>
      </c>
      <c r="D38" s="6">
        <f t="shared" si="0"/>
        <v>9972.3111111111102</v>
      </c>
      <c r="E38" s="31">
        <f>C38/(VLOOKUP(A38,'[3]2009 Expense Data'!$A$3:$F$79,6,FALSE))</f>
        <v>0.78218921785958684</v>
      </c>
      <c r="F38" s="6"/>
      <c r="G38" s="6"/>
      <c r="H38" s="6">
        <f t="shared" si="1"/>
        <v>0</v>
      </c>
      <c r="I38" s="31">
        <f>G38/(VLOOKUP(A38,'[3]2009 Expense Data'!$A$3:$F$80,6,FALSE))</f>
        <v>0</v>
      </c>
      <c r="J38" s="6"/>
      <c r="K38" s="6">
        <f>VLOOKUP(A38,'[3]Data 2009'!$A$3:$BS$79,6,FALSE)</f>
        <v>0</v>
      </c>
      <c r="L38" s="6">
        <f t="shared" si="2"/>
        <v>2243770</v>
      </c>
      <c r="M38" s="36">
        <v>2868577</v>
      </c>
      <c r="N38" s="31">
        <f t="shared" si="3"/>
        <v>0.78218921785958684</v>
      </c>
    </row>
    <row r="39" spans="1:14">
      <c r="A39" s="32" t="s">
        <v>100</v>
      </c>
      <c r="B39" s="20">
        <f>VLOOKUP(A39,[3]Enrollment!$B$3:$C$80,2,FALSE)</f>
        <v>685</v>
      </c>
      <c r="C39" s="6">
        <f>VLOOKUP(A39,'[3]Data 2009'!$A$3:$BS$79,4,FALSE)</f>
        <v>8828093</v>
      </c>
      <c r="D39" s="6">
        <f t="shared" si="0"/>
        <v>12887.727007299271</v>
      </c>
      <c r="E39" s="31">
        <f>C39/(VLOOKUP(A39,'[3]2009 Expense Data'!$A$3:$F$79,6,FALSE))</f>
        <v>0.74391407090889283</v>
      </c>
      <c r="F39" s="6"/>
      <c r="G39" s="6">
        <f>VLOOKUP(A39,'[3]Data 2009'!$A$3:$BS$79,5,FALSE)</f>
        <v>961012</v>
      </c>
      <c r="H39" s="6">
        <f t="shared" si="1"/>
        <v>1402.9372262773722</v>
      </c>
      <c r="I39" s="31">
        <f>G39/(VLOOKUP(A39,'[3]2009 Expense Data'!$A$3:$F$80,6,FALSE))</f>
        <v>8.0981288836931925E-2</v>
      </c>
      <c r="J39" s="6"/>
      <c r="K39" s="6">
        <f>VLOOKUP(A39,'[3]Data 2009'!$A$3:$BS$79,6,FALSE)</f>
        <v>0</v>
      </c>
      <c r="L39" s="6">
        <f t="shared" si="2"/>
        <v>9789105</v>
      </c>
      <c r="M39" s="6">
        <f>VLOOKUP(A39,'[3]Reported Expenses 2009'!$A$3:$C$77,COLUMN('[3]Reported Expenses 2009'!C39),FALSE)</f>
        <v>11867087</v>
      </c>
      <c r="N39" s="31">
        <f t="shared" si="3"/>
        <v>0.82489535974582473</v>
      </c>
    </row>
    <row r="40" spans="1:14">
      <c r="A40" s="32" t="s">
        <v>101</v>
      </c>
      <c r="B40" s="20">
        <f>VLOOKUP(A40,[3]Enrollment!$B$3:$C$80,2,FALSE)</f>
        <v>297</v>
      </c>
      <c r="C40" s="6">
        <f>VLOOKUP(A40,'[3]Data 2009'!$A$3:$BS$79,4,FALSE)</f>
        <v>3758212</v>
      </c>
      <c r="D40" s="6">
        <f t="shared" si="0"/>
        <v>12653.912457912458</v>
      </c>
      <c r="E40" s="31">
        <f>C40/(VLOOKUP(A40,'[3]2009 Expense Data'!$A$3:$F$79,6,FALSE))</f>
        <v>0.82439220956017278</v>
      </c>
      <c r="F40" s="6"/>
      <c r="G40" s="6">
        <f>VLOOKUP(A40,'[3]Data 2009'!$A$3:$BS$79,5,FALSE)</f>
        <v>276943</v>
      </c>
      <c r="H40" s="6">
        <f t="shared" si="1"/>
        <v>932.46801346801351</v>
      </c>
      <c r="I40" s="31">
        <f>G40/(VLOOKUP(A40,'[3]2009 Expense Data'!$A$3:$F$80,6,FALSE))</f>
        <v>6.0749540391075045E-2</v>
      </c>
      <c r="J40" s="6"/>
      <c r="K40" s="6">
        <f>VLOOKUP(A40,'[3]Data 2009'!$A$3:$BS$79,6,FALSE)</f>
        <v>0</v>
      </c>
      <c r="L40" s="6">
        <f t="shared" si="2"/>
        <v>4035155</v>
      </c>
      <c r="M40" s="6">
        <f>VLOOKUP(A40,'[3]Reported Expenses 2009'!$A$3:$C$77,COLUMN('[3]Reported Expenses 2009'!C40),FALSE)</f>
        <v>4558767</v>
      </c>
      <c r="N40" s="31">
        <f t="shared" si="3"/>
        <v>0.88514174995124784</v>
      </c>
    </row>
    <row r="41" spans="1:14">
      <c r="A41" s="19" t="s">
        <v>102</v>
      </c>
      <c r="B41" s="20">
        <f>VLOOKUP(A41,[3]Enrollment!$B$3:$C$80,2,FALSE)</f>
        <v>258</v>
      </c>
      <c r="C41" s="6">
        <f>VLOOKUP(A41,'[3]Data 2009'!$A$3:$BS$79,4,FALSE)</f>
        <v>2946848</v>
      </c>
      <c r="D41" s="6">
        <f t="shared" si="0"/>
        <v>11421.891472868218</v>
      </c>
      <c r="E41" s="31">
        <f>C41/(VLOOKUP(A41,'[3]2009 Expense Data'!$A$3:$F$79,6,FALSE))</f>
        <v>0.54370109989376336</v>
      </c>
      <c r="F41" s="6"/>
      <c r="G41" s="6">
        <f>VLOOKUP(A41,'[3]Data 2009'!$A$3:$BS$79,5,FALSE)</f>
        <v>744560</v>
      </c>
      <c r="H41" s="6">
        <f t="shared" si="1"/>
        <v>2885.8914728682171</v>
      </c>
      <c r="I41" s="31">
        <f>G41/(VLOOKUP(A41,'[3]2009 Expense Data'!$A$3:$F$80,6,FALSE))</f>
        <v>0.13737325133054046</v>
      </c>
      <c r="J41" s="6"/>
      <c r="K41" s="6">
        <f>VLOOKUP(A41,'[3]Data 2009'!$A$3:$BS$79,6,FALSE)</f>
        <v>97556</v>
      </c>
      <c r="L41" s="6">
        <f t="shared" si="2"/>
        <v>3788964</v>
      </c>
      <c r="M41" s="6">
        <f>VLOOKUP(A41,'[3]Reported Expenses 2009'!$A$3:$C$77,COLUMN('[3]Reported Expenses 2009'!C41),FALSE)</f>
        <v>5419978</v>
      </c>
      <c r="N41" s="31">
        <f t="shared" si="3"/>
        <v>0.69907368627695532</v>
      </c>
    </row>
    <row r="42" spans="1:14">
      <c r="A42" s="19" t="s">
        <v>103</v>
      </c>
      <c r="B42" s="20">
        <f>VLOOKUP(A42,[3]Enrollment!$B$3:$C$80,2,FALSE)</f>
        <v>276</v>
      </c>
      <c r="C42" s="6">
        <f>VLOOKUP(A42,'[3]Data 2009'!$A$3:$BS$79,4,FALSE)</f>
        <v>2690646</v>
      </c>
      <c r="D42" s="6">
        <f t="shared" si="0"/>
        <v>9748.717391304348</v>
      </c>
      <c r="E42" s="31">
        <f>C42/(VLOOKUP(A42,'[3]2009 Expense Data'!$A$3:$F$79,6,FALSE))</f>
        <v>0.71661718578753963</v>
      </c>
      <c r="F42" s="6"/>
      <c r="G42" s="6">
        <f>VLOOKUP(A42,'[3]Data 2009'!$A$3:$BS$79,5,FALSE)</f>
        <v>285373</v>
      </c>
      <c r="H42" s="6">
        <f t="shared" si="1"/>
        <v>1033.9601449275362</v>
      </c>
      <c r="I42" s="31">
        <f>G42/(VLOOKUP(A42,'[3]2009 Expense Data'!$A$3:$F$80,6,FALSE))</f>
        <v>7.6005240436589419E-2</v>
      </c>
      <c r="J42" s="6"/>
      <c r="K42" s="6">
        <f>VLOOKUP(A42,'[3]Data 2009'!$A$3:$BS$79,6,FALSE)</f>
        <v>0</v>
      </c>
      <c r="L42" s="6">
        <f t="shared" si="2"/>
        <v>2976019</v>
      </c>
      <c r="M42" s="6">
        <f>VLOOKUP(A42,'[3]Reported Expenses 2009'!$A$3:$C$77,COLUMN('[3]Reported Expenses 2009'!C42),FALSE)</f>
        <v>3754649</v>
      </c>
      <c r="N42" s="31">
        <f t="shared" si="3"/>
        <v>0.79262242622412904</v>
      </c>
    </row>
    <row r="43" spans="1:14">
      <c r="A43" s="32" t="s">
        <v>104</v>
      </c>
      <c r="B43" s="20">
        <f>VLOOKUP(A43,[3]Enrollment!$B$3:$C$80,2,FALSE)</f>
        <v>405</v>
      </c>
      <c r="C43" s="6">
        <f>VLOOKUP(A43,'[3]Data 2009'!$A$3:$BS$79,4,FALSE)</f>
        <v>2877516</v>
      </c>
      <c r="D43" s="6">
        <f t="shared" si="0"/>
        <v>7104.9777777777781</v>
      </c>
      <c r="E43" s="31">
        <f>C43/(VLOOKUP(A43,'[3]2009 Expense Data'!$A$3:$F$79,6,FALSE))</f>
        <v>0.58474557155488216</v>
      </c>
      <c r="F43" s="6"/>
      <c r="G43" s="6">
        <f>VLOOKUP(A43,'[3]Data 2009'!$A$3:$BS$79,5,FALSE)</f>
        <v>177206</v>
      </c>
      <c r="H43" s="6">
        <f t="shared" si="1"/>
        <v>437.54567901234566</v>
      </c>
      <c r="I43" s="31">
        <f>G43/(VLOOKUP(A43,'[3]2009 Expense Data'!$A$3:$F$80,6,FALSE))</f>
        <v>3.6010372749605717E-2</v>
      </c>
      <c r="J43" s="6"/>
      <c r="K43" s="6">
        <f>VLOOKUP(A43,'[3]Data 2009'!$A$3:$BS$79,6,FALSE)</f>
        <v>0</v>
      </c>
      <c r="L43" s="6">
        <f t="shared" si="2"/>
        <v>3054722</v>
      </c>
      <c r="M43" s="6">
        <f>VLOOKUP(A43,'[3]Reported Expenses 2009'!$A$3:$C$77,COLUMN('[3]Reported Expenses 2009'!C43),FALSE)</f>
        <v>4920971</v>
      </c>
      <c r="N43" s="31">
        <f t="shared" si="3"/>
        <v>0.62075594430448788</v>
      </c>
    </row>
    <row r="44" spans="1:14">
      <c r="A44" s="32" t="s">
        <v>105</v>
      </c>
      <c r="B44" s="20">
        <f>VLOOKUP(A44,[3]Enrollment!$B$3:$C$80,2,FALSE)</f>
        <v>193</v>
      </c>
      <c r="C44" s="6">
        <f>VLOOKUP(A44,'[3]Data 2009'!$A$3:$BS$79,4,FALSE)</f>
        <v>1317568</v>
      </c>
      <c r="D44" s="6">
        <f t="shared" si="0"/>
        <v>6826.7772020725388</v>
      </c>
      <c r="E44" s="31">
        <f>C44/(VLOOKUP(A44,'[3]2009 Expense Data'!$A$3:$F$79,6,FALSE))</f>
        <v>0.49584303642743488</v>
      </c>
      <c r="F44" s="6"/>
      <c r="G44" s="6">
        <f>VLOOKUP(A44,'[3]Data 2009'!$A$3:$BS$79,5,FALSE)</f>
        <v>155248</v>
      </c>
      <c r="H44" s="6">
        <f t="shared" si="1"/>
        <v>804.39378238341965</v>
      </c>
      <c r="I44" s="31">
        <f>G44/(VLOOKUP(A44,'[3]2009 Expense Data'!$A$3:$F$80,6,FALSE))</f>
        <v>5.8424794560346348E-2</v>
      </c>
      <c r="J44" s="6"/>
      <c r="K44" s="6">
        <f>VLOOKUP(A44,'[3]Data 2009'!$A$3:$BS$79,6,FALSE)</f>
        <v>0</v>
      </c>
      <c r="L44" s="6">
        <f t="shared" si="2"/>
        <v>1472816</v>
      </c>
      <c r="M44" s="6">
        <f>VLOOKUP(A44,'[3]Reported Expenses 2009'!$A$3:$C$77,COLUMN('[3]Reported Expenses 2009'!C44),FALSE)</f>
        <v>2657228</v>
      </c>
      <c r="N44" s="31">
        <f t="shared" si="3"/>
        <v>0.55426783098778121</v>
      </c>
    </row>
    <row r="45" spans="1:14">
      <c r="A45" s="32" t="s">
        <v>106</v>
      </c>
      <c r="B45" s="20">
        <f>VLOOKUP(A45,[3]Enrollment!$B$3:$C$80,2,FALSE)</f>
        <v>193</v>
      </c>
      <c r="C45" s="6">
        <f>VLOOKUP(A45,'[3]Data 2009'!$A$3:$BS$79,4,FALSE)</f>
        <v>1324647</v>
      </c>
      <c r="D45" s="6">
        <f t="shared" si="0"/>
        <v>6863.4559585492225</v>
      </c>
      <c r="E45" s="31">
        <f>C45/(VLOOKUP(A45,'[3]2009 Expense Data'!$A$3:$F$79,6,FALSE))</f>
        <v>0.48944729076926147</v>
      </c>
      <c r="F45" s="6"/>
      <c r="G45" s="6">
        <f>VLOOKUP(A45,'[3]Data 2009'!$A$3:$BS$79,5,FALSE)</f>
        <v>207049</v>
      </c>
      <c r="H45" s="6">
        <f t="shared" si="1"/>
        <v>1072.7927461139896</v>
      </c>
      <c r="I45" s="31">
        <f>G45/(VLOOKUP(A45,'[3]2009 Expense Data'!$A$3:$F$80,6,FALSE))</f>
        <v>7.6503077504033012E-2</v>
      </c>
      <c r="J45" s="6"/>
      <c r="K45" s="6">
        <f>VLOOKUP(A45,'[3]Data 2009'!$A$3:$BS$79,6,FALSE)</f>
        <v>0</v>
      </c>
      <c r="L45" s="6">
        <f t="shared" si="2"/>
        <v>1531696</v>
      </c>
      <c r="M45" s="6">
        <f>VLOOKUP(A45,'[3]Reported Expenses 2009'!$A$3:$C$77,COLUMN('[3]Reported Expenses 2009'!C45),FALSE)</f>
        <v>2706414</v>
      </c>
      <c r="N45" s="31">
        <f t="shared" si="3"/>
        <v>0.56595036827329448</v>
      </c>
    </row>
    <row r="46" spans="1:14">
      <c r="A46" s="32" t="s">
        <v>107</v>
      </c>
      <c r="B46" s="20">
        <f>VLOOKUP(A46,[3]Enrollment!$B$3:$C$80,2,FALSE)</f>
        <v>179</v>
      </c>
      <c r="C46" s="6">
        <f>VLOOKUP(A46,'[3]Data 2009'!$A$3:$BS$79,4,FALSE)</f>
        <v>1288350</v>
      </c>
      <c r="D46" s="6">
        <f t="shared" si="0"/>
        <v>7197.4860335195526</v>
      </c>
      <c r="E46" s="31">
        <f>C46/(VLOOKUP(A46,'[3]2009 Expense Data'!$A$3:$F$79,6,FALSE))</f>
        <v>0.49003405343951911</v>
      </c>
      <c r="F46" s="6"/>
      <c r="G46" s="6">
        <f>VLOOKUP(A46,'[3]Data 2009'!$A$3:$BS$79,5,FALSE)</f>
        <v>158154</v>
      </c>
      <c r="H46" s="6">
        <f t="shared" si="1"/>
        <v>883.54189944134077</v>
      </c>
      <c r="I46" s="31">
        <f>G46/(VLOOKUP(A46,'[3]2009 Expense Data'!$A$3:$F$80,6,FALSE))</f>
        <v>6.0155117543892349E-2</v>
      </c>
      <c r="J46" s="6"/>
      <c r="K46" s="6">
        <f>VLOOKUP(A46,'[3]Data 2009'!$A$3:$BS$79,6,FALSE)</f>
        <v>0</v>
      </c>
      <c r="L46" s="6">
        <f t="shared" si="2"/>
        <v>1446504</v>
      </c>
      <c r="M46" s="6">
        <f>VLOOKUP(A46,'[3]Reported Expenses 2009'!$A$3:$C$77,COLUMN('[3]Reported Expenses 2009'!C46),FALSE)</f>
        <v>2629103</v>
      </c>
      <c r="N46" s="31">
        <f t="shared" si="3"/>
        <v>0.55018917098341147</v>
      </c>
    </row>
    <row r="47" spans="1:14">
      <c r="A47" s="19" t="s">
        <v>108</v>
      </c>
      <c r="B47" s="20">
        <f>VLOOKUP(A47,[3]Enrollment!$B$3:$C$80,2,FALSE)</f>
        <v>281</v>
      </c>
      <c r="C47" s="6">
        <f>VLOOKUP(A47,'[3]Data 2009'!$A$3:$BS$79,4,FALSE)</f>
        <v>2825125</v>
      </c>
      <c r="D47" s="6">
        <f t="shared" si="0"/>
        <v>10053.825622775801</v>
      </c>
      <c r="E47" s="31">
        <f>C47/(VLOOKUP(A47,'[3]2009 Expense Data'!$A$3:$F$79,6,FALSE))</f>
        <v>0.75876380419012468</v>
      </c>
      <c r="F47" s="6"/>
      <c r="G47" s="6">
        <f>VLOOKUP(A47,'[3]Data 2009'!$A$3:$BS$79,5,FALSE)</f>
        <v>163405</v>
      </c>
      <c r="H47" s="6">
        <f t="shared" si="1"/>
        <v>581.51245551601426</v>
      </c>
      <c r="I47" s="31">
        <f>G47/(VLOOKUP(A47,'[3]2009 Expense Data'!$A$3:$F$80,6,FALSE))</f>
        <v>4.3886836661629951E-2</v>
      </c>
      <c r="J47" s="6"/>
      <c r="K47" s="6">
        <f>VLOOKUP(A47,'[3]Data 2009'!$A$3:$BS$79,6,FALSE)</f>
        <v>0</v>
      </c>
      <c r="L47" s="6">
        <f t="shared" si="2"/>
        <v>2988530</v>
      </c>
      <c r="M47" s="6">
        <f>VLOOKUP(A47,'[3]Reported Expenses 2009'!$A$3:$C$77,COLUMN('[3]Reported Expenses 2009'!C47),FALSE)</f>
        <v>3723326</v>
      </c>
      <c r="N47" s="31">
        <f t="shared" si="3"/>
        <v>0.80265064085175464</v>
      </c>
    </row>
    <row r="48" spans="1:14">
      <c r="A48" s="19" t="s">
        <v>109</v>
      </c>
      <c r="B48" s="20">
        <f>VLOOKUP(A48,[3]Enrollment!$B$3:$C$80,2,FALSE)</f>
        <v>209</v>
      </c>
      <c r="C48" s="6">
        <f>VLOOKUP(A48,'[3]Data 2009'!$A$3:$BS$79,4,FALSE)</f>
        <v>2012207</v>
      </c>
      <c r="D48" s="6">
        <f t="shared" si="0"/>
        <v>9627.7846889952161</v>
      </c>
      <c r="E48" s="31">
        <f>C48/(VLOOKUP(A48,'[3]2009 Expense Data'!$A$3:$F$79,6,FALSE))</f>
        <v>0.75377589011887236</v>
      </c>
      <c r="F48" s="6"/>
      <c r="G48" s="6">
        <f>VLOOKUP(A48,'[3]Data 2009'!$A$3:$BS$79,5,FALSE)</f>
        <v>96150</v>
      </c>
      <c r="H48" s="6">
        <f t="shared" si="1"/>
        <v>460.04784688995215</v>
      </c>
      <c r="I48" s="31">
        <f>G48/(VLOOKUP(A48,'[3]2009 Expense Data'!$A$3:$F$80,6,FALSE))</f>
        <v>3.6017940418122771E-2</v>
      </c>
      <c r="J48" s="6"/>
      <c r="K48" s="6">
        <f>VLOOKUP(A48,'[3]Data 2009'!$A$3:$BS$79,6,FALSE)</f>
        <v>0</v>
      </c>
      <c r="L48" s="6">
        <f t="shared" si="2"/>
        <v>2108357</v>
      </c>
      <c r="M48" s="6">
        <f>VLOOKUP(A48,'[3]Reported Expenses 2009'!$A$3:$C$77,COLUMN('[3]Reported Expenses 2009'!C48),FALSE)</f>
        <v>2669503</v>
      </c>
      <c r="N48" s="31">
        <f t="shared" si="3"/>
        <v>0.78979383053699503</v>
      </c>
    </row>
    <row r="49" spans="1:14">
      <c r="A49" s="19" t="s">
        <v>110</v>
      </c>
      <c r="B49" s="20">
        <f>VLOOKUP(A49,[3]Enrollment!$B$3:$C$80,2,FALSE)</f>
        <v>461</v>
      </c>
      <c r="C49" s="6">
        <f>VLOOKUP(A49,'[3]Data 2009'!$A$3:$BS$79,4,FALSE)</f>
        <v>1946056</v>
      </c>
      <c r="D49" s="6">
        <f t="shared" si="0"/>
        <v>4221.3796095444686</v>
      </c>
      <c r="E49" s="31">
        <f>C49/(VLOOKUP(A49,'[3]2009 Expense Data'!$A$3:$F$79,6,FALSE))</f>
        <v>0.35752799835828453</v>
      </c>
      <c r="F49" s="6"/>
      <c r="G49" s="6">
        <f>VLOOKUP(A49,'[3]Data 2009'!$A$3:$BS$79,5,FALSE)</f>
        <v>768158</v>
      </c>
      <c r="H49" s="6">
        <f t="shared" si="1"/>
        <v>1666.286334056399</v>
      </c>
      <c r="I49" s="31">
        <f>G49/(VLOOKUP(A49,'[3]2009 Expense Data'!$A$3:$F$80,6,FALSE))</f>
        <v>0.14112543121210447</v>
      </c>
      <c r="J49" s="6"/>
      <c r="K49" s="6">
        <f>VLOOKUP(A49,'[3]Data 2009'!$A$3:$BS$79,6,FALSE)</f>
        <v>0</v>
      </c>
      <c r="L49" s="6">
        <f t="shared" si="2"/>
        <v>2714214</v>
      </c>
      <c r="M49" s="6">
        <f>VLOOKUP(A49,'[3]Reported Expenses 2009'!$A$3:$C$77,COLUMN('[3]Reported Expenses 2009'!C49),FALSE)</f>
        <v>5443087</v>
      </c>
      <c r="N49" s="33">
        <f t="shared" si="3"/>
        <v>0.498653429570389</v>
      </c>
    </row>
    <row r="50" spans="1:14">
      <c r="A50" s="19" t="s">
        <v>111</v>
      </c>
      <c r="B50" s="20">
        <f>VLOOKUP(A50,[3]Enrollment!$B$3:$C$80,2,FALSE)</f>
        <v>308</v>
      </c>
      <c r="C50" s="6">
        <f>VLOOKUP(A50,'[3]Data 2009'!$A$3:$BS$79,4,FALSE)</f>
        <v>2367267</v>
      </c>
      <c r="D50" s="6">
        <f t="shared" si="0"/>
        <v>7685.931818181818</v>
      </c>
      <c r="E50" s="31">
        <f>C50/(VLOOKUP(A50,'[3]2009 Expense Data'!$A$3:$F$79,6,FALSE))</f>
        <v>0.5991071349484034</v>
      </c>
      <c r="F50" s="6"/>
      <c r="G50" s="6">
        <f>VLOOKUP(A50,'[3]Data 2009'!$A$3:$BS$79,5,FALSE)</f>
        <v>352172</v>
      </c>
      <c r="H50" s="6">
        <f t="shared" si="1"/>
        <v>1143.4155844155844</v>
      </c>
      <c r="I50" s="31">
        <f>G50/(VLOOKUP(A50,'[3]2009 Expense Data'!$A$3:$F$80,6,FALSE))</f>
        <v>8.9127571131202829E-2</v>
      </c>
      <c r="J50" s="6"/>
      <c r="K50" s="6">
        <f>VLOOKUP(A50,'[3]Data 2009'!$A$3:$BS$79,6,FALSE)</f>
        <v>0</v>
      </c>
      <c r="L50" s="6">
        <f t="shared" si="2"/>
        <v>2719439</v>
      </c>
      <c r="M50" s="6">
        <f>VLOOKUP(A50,'[3]Reported Expenses 2009'!$A$3:$C$77,COLUMN('[3]Reported Expenses 2009'!C50),FALSE)</f>
        <v>3951325</v>
      </c>
      <c r="N50" s="31">
        <f t="shared" si="3"/>
        <v>0.68823470607960624</v>
      </c>
    </row>
    <row r="51" spans="1:14">
      <c r="A51" s="19" t="s">
        <v>112</v>
      </c>
      <c r="B51" s="20">
        <f>VLOOKUP(A51,[3]Enrollment!$B$3:$C$80,2,FALSE)</f>
        <v>470</v>
      </c>
      <c r="C51" s="6">
        <f>VLOOKUP(A51,'[3]Data 2009'!$A$3:$BS$79,4,FALSE)</f>
        <v>4511014</v>
      </c>
      <c r="D51" s="6">
        <f t="shared" si="0"/>
        <v>9597.902127659574</v>
      </c>
      <c r="E51" s="31">
        <f>C51/(VLOOKUP(A51,'[3]2009 Expense Data'!$A$3:$F$79,6,FALSE))</f>
        <v>0.7592338948157159</v>
      </c>
      <c r="F51" s="6"/>
      <c r="G51" s="6">
        <f>VLOOKUP(A51,'[3]Data 2009'!$A$3:$BS$79,5,FALSE)</f>
        <v>239948</v>
      </c>
      <c r="H51" s="6">
        <f t="shared" si="1"/>
        <v>510.52765957446809</v>
      </c>
      <c r="I51" s="31">
        <f>G51/(VLOOKUP(A51,'[3]2009 Expense Data'!$A$3:$F$80,6,FALSE))</f>
        <v>4.0384856840001253E-2</v>
      </c>
      <c r="J51" s="6"/>
      <c r="K51" s="6">
        <f>VLOOKUP(A51,'[3]Data 2009'!$A$3:$BS$79,6,FALSE)</f>
        <v>47989</v>
      </c>
      <c r="L51" s="6">
        <f t="shared" si="2"/>
        <v>4798951</v>
      </c>
      <c r="M51" s="6">
        <f>VLOOKUP(A51,'[3]Reported Expenses 2009'!$A$3:$C$77,COLUMN('[3]Reported Expenses 2009'!C51),FALSE)</f>
        <v>5941534</v>
      </c>
      <c r="N51" s="31">
        <f t="shared" si="3"/>
        <v>0.80769562203969547</v>
      </c>
    </row>
    <row r="52" spans="1:14">
      <c r="A52" s="19" t="s">
        <v>113</v>
      </c>
      <c r="B52" s="20">
        <f>VLOOKUP(A52,[3]Enrollment!$B$3:$C$80,2,FALSE)</f>
        <v>243</v>
      </c>
      <c r="C52" s="6">
        <f>VLOOKUP(A52,'[3]Data 2009'!$A$3:$BS$79,4,FALSE)</f>
        <v>1119190</v>
      </c>
      <c r="D52" s="6">
        <f t="shared" si="0"/>
        <v>4605.7201646090534</v>
      </c>
      <c r="E52" s="31">
        <f>C52/(VLOOKUP(A52,'[3]2009 Expense Data'!$A$3:$F$79,6,FALSE))</f>
        <v>0.33736789797604583</v>
      </c>
      <c r="F52" s="6"/>
      <c r="G52" s="6">
        <f>VLOOKUP(A52,'[3]Data 2009'!$A$3:$BS$79,5,FALSE)</f>
        <v>531751</v>
      </c>
      <c r="H52" s="6">
        <f t="shared" si="1"/>
        <v>2188.2757201646091</v>
      </c>
      <c r="I52" s="31">
        <f>G52/(VLOOKUP(A52,'[3]2009 Expense Data'!$A$3:$F$80,6,FALSE))</f>
        <v>0.16029067192939567</v>
      </c>
      <c r="J52" s="6"/>
      <c r="K52" s="6">
        <f>VLOOKUP(A52,'[3]Data 2009'!$A$3:$BS$79,6,FALSE)</f>
        <v>0</v>
      </c>
      <c r="L52" s="6">
        <f t="shared" si="2"/>
        <v>1650941</v>
      </c>
      <c r="M52" s="6">
        <f>VLOOKUP(A52,'[3]Reported Expenses 2009'!$A$3:$C$77,COLUMN('[3]Reported Expenses 2009'!C52),FALSE)</f>
        <v>3317417</v>
      </c>
      <c r="N52" s="33">
        <f t="shared" si="3"/>
        <v>0.49765856990544149</v>
      </c>
    </row>
    <row r="53" spans="1:14">
      <c r="A53" s="19" t="s">
        <v>114</v>
      </c>
      <c r="B53" s="20">
        <f>VLOOKUP(A53,[3]Enrollment!$B$3:$C$80,2,FALSE)</f>
        <v>481</v>
      </c>
      <c r="C53" s="6">
        <f>VLOOKUP(A53,'[3]Data 2009'!$A$3:$BS$79,4,FALSE)</f>
        <v>4363343</v>
      </c>
      <c r="D53" s="6">
        <f t="shared" si="0"/>
        <v>9071.399168399168</v>
      </c>
      <c r="E53" s="31">
        <f>C53/(VLOOKUP(A53,'[3]2009 Expense Data'!$A$3:$F$79,6,FALSE))</f>
        <v>0.56490402759280345</v>
      </c>
      <c r="F53" s="6"/>
      <c r="G53" s="6">
        <f>VLOOKUP(A53,'[3]Data 2009'!$A$3:$BS$79,5,FALSE)</f>
        <v>661406</v>
      </c>
      <c r="H53" s="6">
        <f t="shared" si="1"/>
        <v>1375.064449064449</v>
      </c>
      <c r="I53" s="31">
        <f>G53/(VLOOKUP(A53,'[3]2009 Expense Data'!$A$3:$F$80,6,FALSE))</f>
        <v>8.5629507759084206E-2</v>
      </c>
      <c r="J53" s="6"/>
      <c r="K53" s="6">
        <f>VLOOKUP(A53,'[3]Data 2009'!$A$3:$BS$79,6,FALSE)</f>
        <v>0</v>
      </c>
      <c r="L53" s="6">
        <f t="shared" si="2"/>
        <v>5024749</v>
      </c>
      <c r="M53" s="6">
        <f>VLOOKUP(A53,'[3]Reported Expenses 2009'!$A$3:$C$77,COLUMN('[3]Reported Expenses 2009'!C53),FALSE)</f>
        <v>7724043</v>
      </c>
      <c r="N53" s="31">
        <f t="shared" si="3"/>
        <v>0.65053353535188763</v>
      </c>
    </row>
    <row r="54" spans="1:14">
      <c r="A54" s="19" t="s">
        <v>115</v>
      </c>
      <c r="B54" s="20">
        <f>VLOOKUP(A54,[3]Enrollment!$B$3:$C$80,2,FALSE)</f>
        <v>136</v>
      </c>
      <c r="C54" s="6">
        <f>VLOOKUP(A54,'[3]Data 2009'!$A$3:$BS$79,4,FALSE)</f>
        <v>1300391</v>
      </c>
      <c r="D54" s="6">
        <f t="shared" si="0"/>
        <v>9561.698529411764</v>
      </c>
      <c r="E54" s="31">
        <f>C54/(VLOOKUP(A54,'[3]2009 Expense Data'!$A$3:$F$79,6,FALSE))</f>
        <v>0.66107279171487654</v>
      </c>
      <c r="F54" s="6"/>
      <c r="G54" s="6">
        <f>VLOOKUP(A54,'[3]Data 2009'!$A$3:$BS$79,5,FALSE)</f>
        <v>156819</v>
      </c>
      <c r="H54" s="6">
        <f t="shared" si="1"/>
        <v>1153.0808823529412</v>
      </c>
      <c r="I54" s="31">
        <f>G54/(VLOOKUP(A54,'[3]2009 Expense Data'!$A$3:$F$80,6,FALSE))</f>
        <v>7.9721233170588865E-2</v>
      </c>
      <c r="J54" s="6"/>
      <c r="K54" s="6">
        <f>VLOOKUP(A54,'[3]Data 2009'!$A$3:$BS$79,6,FALSE)</f>
        <v>0</v>
      </c>
      <c r="L54" s="6">
        <f t="shared" si="2"/>
        <v>1457210</v>
      </c>
      <c r="M54" s="6">
        <f>VLOOKUP(A54,'[3]Reported Expenses 2009'!$A$3:$C$77,COLUMN('[3]Reported Expenses 2009'!C54),FALSE)</f>
        <v>1967092</v>
      </c>
      <c r="N54" s="31">
        <f t="shared" si="3"/>
        <v>0.74079402488546542</v>
      </c>
    </row>
    <row r="55" spans="1:14">
      <c r="A55" s="37" t="s">
        <v>116</v>
      </c>
      <c r="B55" s="20">
        <f>VLOOKUP(A55,[3]Enrollment!$B$3:$C$80,2,FALSE)</f>
        <v>274</v>
      </c>
      <c r="C55" s="6">
        <f>VLOOKUP(A55,'[3]Data 2009'!$A$3:$BS$79,4,FALSE)</f>
        <v>2468128</v>
      </c>
      <c r="D55" s="6">
        <f t="shared" si="0"/>
        <v>9007.7664233576634</v>
      </c>
      <c r="E55" s="31">
        <f>C55/(VLOOKUP(A55,'[3]2009 Expense Data'!$A$3:$F$79,6,FALSE))</f>
        <v>0.72025225030677709</v>
      </c>
      <c r="F55" s="6"/>
      <c r="G55" s="6">
        <f>VLOOKUP(A55,'[3]Data 2009'!$A$3:$BS$79,5,FALSE)</f>
        <v>225148</v>
      </c>
      <c r="H55" s="6">
        <f t="shared" si="1"/>
        <v>821.70802919708024</v>
      </c>
      <c r="I55" s="31">
        <f>G55/(VLOOKUP(A55,'[3]2009 Expense Data'!$A$3:$F$80,6,FALSE))</f>
        <v>6.5702975555591223E-2</v>
      </c>
      <c r="J55" s="6"/>
      <c r="K55" s="6">
        <f>VLOOKUP(A55,'[3]Data 2009'!$A$3:$BS$79,6,FALSE)</f>
        <v>20269</v>
      </c>
      <c r="L55" s="6">
        <f t="shared" si="2"/>
        <v>2713545</v>
      </c>
      <c r="M55" s="6">
        <f>VLOOKUP(A55,'[3]Reported Expenses 2009'!$A$3:$C$77,COLUMN('[3]Reported Expenses 2009'!C55),FALSE)</f>
        <v>3426755</v>
      </c>
      <c r="N55" s="31">
        <f t="shared" si="3"/>
        <v>0.79187015120719162</v>
      </c>
    </row>
    <row r="56" spans="1:14">
      <c r="A56" s="19" t="s">
        <v>117</v>
      </c>
      <c r="B56" s="20">
        <f>VLOOKUP(A56,[3]Enrollment!$B$3:$C$80,2,FALSE)</f>
        <v>274</v>
      </c>
      <c r="C56" s="6">
        <f>VLOOKUP(A56,'[3]Data 2009'!$A$3:$BS$79,4,FALSE)</f>
        <v>2830286</v>
      </c>
      <c r="D56" s="6">
        <f t="shared" si="0"/>
        <v>10329.51094890511</v>
      </c>
      <c r="E56" s="31">
        <f>C56/(VLOOKUP(A56,'[3]2009 Expense Data'!$A$3:$F$79,6,FALSE))</f>
        <v>0.73619245403553968</v>
      </c>
      <c r="F56" s="6"/>
      <c r="G56" s="6">
        <f>VLOOKUP(A56,'[3]Data 2009'!$A$3:$BS$79,5,FALSE)</f>
        <v>218154</v>
      </c>
      <c r="H56" s="6">
        <f t="shared" si="1"/>
        <v>796.18248175182487</v>
      </c>
      <c r="I56" s="31">
        <f>G56/(VLOOKUP(A56,'[3]2009 Expense Data'!$A$3:$F$80,6,FALSE))</f>
        <v>5.6744558188702172E-2</v>
      </c>
      <c r="J56" s="6"/>
      <c r="K56" s="6">
        <f>VLOOKUP(A56,'[3]Data 2009'!$A$3:$BS$79,6,FALSE)</f>
        <v>17479</v>
      </c>
      <c r="L56" s="6">
        <f t="shared" si="2"/>
        <v>3065919</v>
      </c>
      <c r="M56" s="6">
        <f>VLOOKUP(A56,'[3]Reported Expenses 2009'!$A$3:$C$77,COLUMN('[3]Reported Expenses 2009'!C56),FALSE)</f>
        <v>3844492</v>
      </c>
      <c r="N56" s="31">
        <f t="shared" si="3"/>
        <v>0.7974835166778862</v>
      </c>
    </row>
    <row r="57" spans="1:14">
      <c r="A57" s="19" t="s">
        <v>118</v>
      </c>
      <c r="B57" s="20">
        <f>VLOOKUP(A57,[3]Enrollment!$B$3:$C$80,2,FALSE)</f>
        <v>263</v>
      </c>
      <c r="C57" s="6">
        <f>VLOOKUP(A57,'[3]Data 2009'!$A$3:$BS$79,4,FALSE)</f>
        <v>2710361</v>
      </c>
      <c r="D57" s="6">
        <f t="shared" si="0"/>
        <v>10305.555133079848</v>
      </c>
      <c r="E57" s="31">
        <f>C57/(VLOOKUP(A57,'[3]2009 Expense Data'!$A$3:$F$79,6,FALSE))</f>
        <v>0.73736271509215812</v>
      </c>
      <c r="F57" s="6"/>
      <c r="G57" s="6">
        <f>VLOOKUP(A57,'[3]Data 2009'!$A$3:$BS$79,5,FALSE)</f>
        <v>213171</v>
      </c>
      <c r="H57" s="6">
        <f t="shared" si="1"/>
        <v>810.53612167300378</v>
      </c>
      <c r="I57" s="31">
        <f>G57/(VLOOKUP(A57,'[3]2009 Expense Data'!$A$3:$F$80,6,FALSE))</f>
        <v>5.7993878800244848E-2</v>
      </c>
      <c r="J57" s="6"/>
      <c r="K57" s="6">
        <f>VLOOKUP(A57,'[3]Data 2009'!$A$3:$BS$79,6,FALSE)</f>
        <v>17157</v>
      </c>
      <c r="L57" s="6">
        <f t="shared" si="2"/>
        <v>2940689</v>
      </c>
      <c r="M57" s="6">
        <f>VLOOKUP(A57,'[3]Reported Expenses 2009'!$A$3:$C$77,COLUMN('[3]Reported Expenses 2009'!C57),FALSE)</f>
        <v>3675750</v>
      </c>
      <c r="N57" s="31">
        <f t="shared" si="3"/>
        <v>0.80002421274569813</v>
      </c>
    </row>
    <row r="58" spans="1:14">
      <c r="A58" s="32" t="s">
        <v>119</v>
      </c>
      <c r="B58" s="20">
        <f>VLOOKUP(A58,[3]Enrollment!$B$3:$C$80,2,FALSE)</f>
        <v>135</v>
      </c>
      <c r="C58" s="6">
        <f>VLOOKUP(A58,'[3]Data 2009'!$A$3:$BS$79,4,FALSE)</f>
        <v>848558</v>
      </c>
      <c r="D58" s="6">
        <f t="shared" si="0"/>
        <v>6285.614814814815</v>
      </c>
      <c r="E58" s="31">
        <f>C58/(VLOOKUP(A58,'[3]2009 Expense Data'!$A$3:$F$79,6,FALSE))</f>
        <v>0.52429381184050694</v>
      </c>
      <c r="F58" s="6"/>
      <c r="G58" s="6">
        <f>VLOOKUP(A58,'[3]Data 2009'!$A$3:$BS$79,5,FALSE)</f>
        <v>155971</v>
      </c>
      <c r="H58" s="6">
        <f t="shared" si="1"/>
        <v>1155.3407407407408</v>
      </c>
      <c r="I58" s="31">
        <f>G58/(VLOOKUP(A58,'[3]2009 Expense Data'!$A$3:$F$80,6,FALSE))</f>
        <v>9.6368934270345347E-2</v>
      </c>
      <c r="J58" s="6"/>
      <c r="K58" s="6">
        <f>VLOOKUP(A58,'[3]Data 2009'!$A$3:$BS$79,6,FALSE)</f>
        <v>0</v>
      </c>
      <c r="L58" s="6">
        <f t="shared" si="2"/>
        <v>1004529</v>
      </c>
      <c r="M58" s="6">
        <f>VLOOKUP(A58,'[3]Reported Expenses 2009'!$A$3:$C$77,COLUMN('[3]Reported Expenses 2009'!C58),FALSE)</f>
        <v>1618478</v>
      </c>
      <c r="N58" s="31">
        <f t="shared" si="3"/>
        <v>0.62066274611085226</v>
      </c>
    </row>
    <row r="59" spans="1:14">
      <c r="A59" s="19" t="s">
        <v>120</v>
      </c>
      <c r="B59" s="20">
        <f>VLOOKUP(A59,[3]Enrollment!$B$3:$C$80,2,FALSE)</f>
        <v>260</v>
      </c>
      <c r="C59" s="6">
        <f>VLOOKUP(A59,'[3]Data 2009'!$A$3:$BS$79,4,FALSE)</f>
        <v>2068209</v>
      </c>
      <c r="D59" s="6">
        <f t="shared" si="0"/>
        <v>7954.65</v>
      </c>
      <c r="E59" s="31">
        <f>C59/(VLOOKUP(A59,'[3]2009 Expense Data'!$A$3:$F$79,6,FALSE))</f>
        <v>0.51007921213056906</v>
      </c>
      <c r="F59" s="6"/>
      <c r="G59" s="6">
        <f>VLOOKUP(A59,'[3]Data 2009'!$A$3:$BS$79,5,FALSE)</f>
        <v>180532</v>
      </c>
      <c r="H59" s="6">
        <f t="shared" si="1"/>
        <v>694.35384615384612</v>
      </c>
      <c r="I59" s="31">
        <f>G59/(VLOOKUP(A59,'[3]2009 Expense Data'!$A$3:$F$80,6,FALSE))</f>
        <v>4.4524330144756111E-2</v>
      </c>
      <c r="J59" s="6"/>
      <c r="K59" s="6">
        <f>VLOOKUP(A59,'[3]Data 2009'!$A$3:$BS$79,6,FALSE)</f>
        <v>0</v>
      </c>
      <c r="L59" s="6">
        <f t="shared" si="2"/>
        <v>2248741</v>
      </c>
      <c r="M59" s="6">
        <f>VLOOKUP(A59,'[3]Reported Expenses 2009'!$A$3:$C$77,COLUMN('[3]Reported Expenses 2009'!C59),FALSE)</f>
        <v>4054682</v>
      </c>
      <c r="N59" s="31">
        <f t="shared" si="3"/>
        <v>0.55460354227532516</v>
      </c>
    </row>
    <row r="60" spans="1:14">
      <c r="A60" s="19" t="s">
        <v>121</v>
      </c>
      <c r="B60" s="20">
        <f>VLOOKUP(A60,[3]Enrollment!$B$3:$C$80,2,FALSE)</f>
        <v>198</v>
      </c>
      <c r="C60" s="6">
        <f>VLOOKUP(A60,'[3]Data 2009'!$A$3:$BS$79,4,FALSE)</f>
        <v>1433556</v>
      </c>
      <c r="D60" s="6">
        <f t="shared" si="0"/>
        <v>7240.181818181818</v>
      </c>
      <c r="E60" s="31">
        <f>C60/(VLOOKUP(A60,'[3]2009 Expense Data'!$A$3:$F$79,6,FALSE))</f>
        <v>0.61520252611558235</v>
      </c>
      <c r="F60" s="6"/>
      <c r="G60" s="6">
        <f>VLOOKUP(A60,'[3]Data 2009'!$A$3:$BS$79,5,FALSE)</f>
        <v>270306</v>
      </c>
      <c r="H60" s="6">
        <f t="shared" si="1"/>
        <v>1365.1818181818182</v>
      </c>
      <c r="I60" s="31">
        <f>G60/(VLOOKUP(A60,'[3]2009 Expense Data'!$A$3:$F$80,6,FALSE))</f>
        <v>0.11600030555081113</v>
      </c>
      <c r="J60" s="6"/>
      <c r="K60" s="6">
        <f>VLOOKUP(A60,'[3]Data 2009'!$A$3:$BS$79,6,FALSE)</f>
        <v>10797</v>
      </c>
      <c r="L60" s="6">
        <f t="shared" si="2"/>
        <v>1714659</v>
      </c>
      <c r="M60" s="6">
        <f>VLOOKUP(A60,'[3]Reported Expenses 2009'!$A$3:$C$77,COLUMN('[3]Reported Expenses 2009'!C60),FALSE)</f>
        <v>2330218</v>
      </c>
      <c r="N60" s="31">
        <f t="shared" si="3"/>
        <v>0.73583630372780573</v>
      </c>
    </row>
    <row r="61" spans="1:14">
      <c r="A61" s="19" t="s">
        <v>122</v>
      </c>
      <c r="B61" s="20">
        <f>VLOOKUP(A61,[3]Enrollment!$B$3:$C$80,2,FALSE)</f>
        <v>497</v>
      </c>
      <c r="C61" s="6">
        <f>VLOOKUP(A61,'[3]Data 2009'!$A$3:$BS$79,4,FALSE)</f>
        <v>3081080</v>
      </c>
      <c r="D61" s="6">
        <f t="shared" si="0"/>
        <v>6199.3561368209257</v>
      </c>
      <c r="E61" s="31">
        <f>C61/(VLOOKUP(A61,'[3]2009 Expense Data'!$A$3:$F$79,6,FALSE))</f>
        <v>0.47262997408656005</v>
      </c>
      <c r="F61" s="6"/>
      <c r="G61" s="34">
        <f>'[3]Data 2009'!M62</f>
        <v>1364127</v>
      </c>
      <c r="H61" s="6">
        <f t="shared" si="1"/>
        <v>2744.7223340040241</v>
      </c>
      <c r="I61" s="31">
        <f>G61/(VLOOKUP(A61,'[3]2009 Expense Data'!$A$3:$F$80,6,FALSE))</f>
        <v>0.20925367360171657</v>
      </c>
      <c r="J61" s="6"/>
      <c r="K61" s="6">
        <f>VLOOKUP(A61,'[3]Data 2009'!$A$3:$BS$79,6,FALSE)</f>
        <v>0</v>
      </c>
      <c r="L61" s="6">
        <f t="shared" si="2"/>
        <v>4445207</v>
      </c>
      <c r="M61" s="6">
        <f>VLOOKUP(A61,'[3]Reported Expenses 2009'!$A$3:$C$77,COLUMN('[3]Reported Expenses 2009'!C61),FALSE)</f>
        <v>6519011</v>
      </c>
      <c r="N61" s="31">
        <f t="shared" si="3"/>
        <v>0.6818836476882767</v>
      </c>
    </row>
    <row r="62" spans="1:14">
      <c r="A62" s="19" t="s">
        <v>123</v>
      </c>
      <c r="B62" s="20">
        <f>VLOOKUP(A62,[3]Enrollment!$B$3:$C$80,2,FALSE)</f>
        <v>92</v>
      </c>
      <c r="C62" s="6">
        <f>VLOOKUP(A62,'[3]Data 2009'!$A$3:$BS$79,4,FALSE)</f>
        <v>960248</v>
      </c>
      <c r="D62" s="6">
        <f t="shared" si="0"/>
        <v>10437.478260869566</v>
      </c>
      <c r="E62" s="31">
        <f>C62/(VLOOKUP(A62,'[3]2009 Expense Data'!$A$3:$F$79,6,FALSE))</f>
        <v>0.60472673410987066</v>
      </c>
      <c r="F62" s="6"/>
      <c r="G62" s="6">
        <f>VLOOKUP(A62,'[3]Data 2009'!$A$3:$BS$79,5,FALSE)</f>
        <v>209716</v>
      </c>
      <c r="H62" s="6">
        <f t="shared" si="1"/>
        <v>2279.521739130435</v>
      </c>
      <c r="I62" s="31">
        <f>G62/(VLOOKUP(A62,'[3]2009 Expense Data'!$A$3:$F$80,6,FALSE))</f>
        <v>0.13207095643061545</v>
      </c>
      <c r="J62" s="6"/>
      <c r="K62" s="6">
        <f>VLOOKUP(A62,'[3]Data 2009'!$A$3:$BS$79,6,FALSE)</f>
        <v>7041</v>
      </c>
      <c r="L62" s="6">
        <f t="shared" si="2"/>
        <v>1177005</v>
      </c>
      <c r="M62" s="6">
        <f>VLOOKUP(A62,'[3]Reported Expenses 2009'!$A$3:$C$77,COLUMN('[3]Reported Expenses 2009'!C62),FALSE)</f>
        <v>1587904</v>
      </c>
      <c r="N62" s="31">
        <f t="shared" si="3"/>
        <v>0.74123183769295875</v>
      </c>
    </row>
    <row r="63" spans="1:14">
      <c r="A63" s="19" t="s">
        <v>124</v>
      </c>
      <c r="B63" s="20">
        <f>VLOOKUP(A63,[3]Enrollment!$B$3:$C$80,2,FALSE)</f>
        <v>467</v>
      </c>
      <c r="C63" s="6">
        <f>VLOOKUP(A63,'[3]Data 2009'!$A$3:$BS$79,4,FALSE)</f>
        <v>3473131</v>
      </c>
      <c r="D63" s="6">
        <f t="shared" si="0"/>
        <v>7437.1113490364023</v>
      </c>
      <c r="E63" s="31">
        <f>C63/(VLOOKUP(A63,'[3]2009 Expense Data'!$A$3:$F$79,6,FALSE))</f>
        <v>0.54009892783598779</v>
      </c>
      <c r="F63" s="6"/>
      <c r="G63" s="6">
        <f>VLOOKUP(A63,'[3]Data 2009'!$A$3:$BS$79,5,FALSE)</f>
        <v>646260</v>
      </c>
      <c r="H63" s="6">
        <f t="shared" si="1"/>
        <v>1383.8543897216275</v>
      </c>
      <c r="I63" s="31">
        <f>G63/(VLOOKUP(A63,'[3]2009 Expense Data'!$A$3:$F$80,6,FALSE))</f>
        <v>0.10049846467158466</v>
      </c>
      <c r="J63" s="6"/>
      <c r="K63" s="6">
        <f>VLOOKUP(A63,'[3]Data 2009'!$A$3:$BS$79,6,FALSE)</f>
        <v>78277</v>
      </c>
      <c r="L63" s="6">
        <f t="shared" si="2"/>
        <v>4197668</v>
      </c>
      <c r="M63" s="6">
        <f>VLOOKUP(A63,'[3]Reported Expenses 2009'!$A$3:$C$77,COLUMN('[3]Reported Expenses 2009'!C63),FALSE)</f>
        <v>6430546</v>
      </c>
      <c r="N63" s="31">
        <f t="shared" si="3"/>
        <v>0.65277007582248847</v>
      </c>
    </row>
    <row r="64" spans="1:14" ht="30">
      <c r="A64" s="19" t="s">
        <v>125</v>
      </c>
      <c r="B64" s="20">
        <f>VLOOKUP(A64,[3]Enrollment!$B$3:$C$80,2,FALSE)</f>
        <v>118</v>
      </c>
      <c r="C64" s="6">
        <f>VLOOKUP(A64,'[3]Data 2009'!$A$3:$BS$79,4,FALSE)</f>
        <v>837810</v>
      </c>
      <c r="D64" s="6">
        <f t="shared" si="0"/>
        <v>7100.0847457627115</v>
      </c>
      <c r="E64" s="31">
        <f>C64/(VLOOKUP(A64,'[3]2009 Expense Data'!$A$3:$F$79,6,FALSE))</f>
        <v>0.45392976688291914</v>
      </c>
      <c r="F64" s="6"/>
      <c r="G64" s="34">
        <f>'[3]Data 2009'!M65</f>
        <v>239550</v>
      </c>
      <c r="H64" s="6">
        <f t="shared" si="1"/>
        <v>2030.0847457627119</v>
      </c>
      <c r="I64" s="31">
        <f>G64/(VLOOKUP(A64,'[3]2009 Expense Data'!$A$3:$F$80,6,FALSE))</f>
        <v>0.12978942201310953</v>
      </c>
      <c r="J64" s="6"/>
      <c r="K64" s="6">
        <f>VLOOKUP(A64,'[3]Data 2009'!$A$3:$BS$79,6,FALSE)</f>
        <v>0</v>
      </c>
      <c r="L64" s="6">
        <f t="shared" si="2"/>
        <v>1077360</v>
      </c>
      <c r="M64" s="6">
        <f>VLOOKUP(A64,'[3]Reported Expenses 2009'!$A$3:$C$77,COLUMN('[3]Reported Expenses 2009'!C64),FALSE)</f>
        <v>1845682</v>
      </c>
      <c r="N64" s="31">
        <f t="shared" si="3"/>
        <v>0.5837191888960287</v>
      </c>
    </row>
    <row r="65" spans="1:14">
      <c r="A65" s="19" t="s">
        <v>126</v>
      </c>
      <c r="B65" s="20">
        <f>VLOOKUP(A65,[3]Enrollment!$B$3:$C$80,2,FALSE)</f>
        <v>334</v>
      </c>
      <c r="C65" s="6">
        <f>VLOOKUP(A65,'[3]Data 2009'!$A$3:$BS$79,4,FALSE)</f>
        <v>7663670</v>
      </c>
      <c r="D65" s="6">
        <f t="shared" si="0"/>
        <v>22945.119760479043</v>
      </c>
      <c r="E65" s="31">
        <f>C65/(VLOOKUP(A65,'[3]2009 Expense Data'!$A$3:$F$79,6,FALSE))</f>
        <v>0.82405984153584533</v>
      </c>
      <c r="F65" s="6"/>
      <c r="G65" s="6">
        <f>VLOOKUP(A65,'[3]Data 2009'!$A$3:$BS$79,5,FALSE)</f>
        <v>283663</v>
      </c>
      <c r="H65" s="6">
        <f t="shared" si="1"/>
        <v>849.2904191616766</v>
      </c>
      <c r="I65" s="31">
        <f>G65/(VLOOKUP(A65,'[3]2009 Expense Data'!$A$3:$F$80,6,FALSE))</f>
        <v>3.0501742223971347E-2</v>
      </c>
      <c r="J65" s="6"/>
      <c r="K65" s="6">
        <f>VLOOKUP(A65,'[3]Data 2009'!$A$3:$BS$79,6,FALSE)</f>
        <v>113553</v>
      </c>
      <c r="L65" s="6">
        <f t="shared" si="2"/>
        <v>8060886</v>
      </c>
      <c r="M65" s="6">
        <f>VLOOKUP(A65,'[3]Reported Expenses 2009'!$A$3:$C$77,COLUMN('[3]Reported Expenses 2009'!C65),FALSE)</f>
        <v>9299895</v>
      </c>
      <c r="N65" s="31">
        <f t="shared" si="3"/>
        <v>0.86677172161621174</v>
      </c>
    </row>
    <row r="66" spans="1:14">
      <c r="A66" s="19" t="s">
        <v>127</v>
      </c>
      <c r="B66" s="20">
        <f>VLOOKUP(A66,[3]Enrollment!$B$3:$C$80,2,FALSE)</f>
        <v>705</v>
      </c>
      <c r="C66" s="6">
        <f>VLOOKUP(A66,'[3]Data 2009'!$A$3:$BS$79,4,FALSE)</f>
        <v>4323299</v>
      </c>
      <c r="D66" s="6">
        <f t="shared" si="0"/>
        <v>6132.3390070921987</v>
      </c>
      <c r="E66" s="31">
        <f>C66/(VLOOKUP(A66,'[3]2009 Expense Data'!$A$3:$F$79,6,FALSE))</f>
        <v>0.49311927756577661</v>
      </c>
      <c r="F66" s="6"/>
      <c r="G66" s="6">
        <f>VLOOKUP(A66,'[3]Data 2009'!$A$3:$BS$79,5,FALSE)</f>
        <v>1386215</v>
      </c>
      <c r="H66" s="6">
        <f t="shared" si="1"/>
        <v>1966.2624113475176</v>
      </c>
      <c r="I66" s="31">
        <f>G66/(VLOOKUP(A66,'[3]2009 Expense Data'!$A$3:$F$80,6,FALSE))</f>
        <v>0.15811289928150771</v>
      </c>
      <c r="J66" s="6"/>
      <c r="K66" s="6">
        <f>VLOOKUP(A66,'[3]Data 2009'!$A$3:$BS$79,6,FALSE)</f>
        <v>94958</v>
      </c>
      <c r="L66" s="6">
        <f t="shared" si="2"/>
        <v>5804472</v>
      </c>
      <c r="M66" s="6">
        <f>VLOOKUP(A66,'[3]Reported Expenses 2009'!$A$3:$C$77,COLUMN('[3]Reported Expenses 2009'!C66),FALSE)</f>
        <v>8767248</v>
      </c>
      <c r="N66" s="31">
        <f t="shared" si="3"/>
        <v>0.66206316965141165</v>
      </c>
    </row>
    <row r="67" spans="1:14">
      <c r="A67" s="19" t="s">
        <v>128</v>
      </c>
      <c r="B67" s="20">
        <f>VLOOKUP(A67,[3]Enrollment!$B$3:$C$80,2,FALSE)</f>
        <v>93</v>
      </c>
      <c r="C67" s="6">
        <f>VLOOKUP(A67,'[3]Data 2009'!$A$3:$BS$79,4,FALSE)</f>
        <v>990886</v>
      </c>
      <c r="D67" s="6">
        <f t="shared" si="0"/>
        <v>10654.68817204301</v>
      </c>
      <c r="E67" s="31">
        <f>C67/(VLOOKUP(A67,'[3]2009 Expense Data'!$A$3:$F$79,6,FALSE))</f>
        <v>0.52524681754451996</v>
      </c>
      <c r="F67" s="6"/>
      <c r="G67" s="6">
        <f>VLOOKUP(A67,'[3]Data 2009'!$A$3:$BS$79,5,FALSE)</f>
        <v>123208</v>
      </c>
      <c r="H67" s="6">
        <f t="shared" si="1"/>
        <v>1324.8172043010752</v>
      </c>
      <c r="I67" s="31">
        <f>G67/(VLOOKUP(A67,'[3]2009 Expense Data'!$A$3:$F$80,6,FALSE))</f>
        <v>6.5309843812532631E-2</v>
      </c>
      <c r="J67" s="6"/>
      <c r="K67" s="6">
        <f>VLOOKUP(A67,'[3]Data 2009'!$A$3:$BS$79,6,FALSE)</f>
        <v>0</v>
      </c>
      <c r="L67" s="6">
        <f t="shared" si="2"/>
        <v>1114094</v>
      </c>
      <c r="M67" s="6">
        <f>VLOOKUP(A67,'[3]Reported Expenses 2009'!$A$3:$C$77,COLUMN('[3]Reported Expenses 2009'!C67),FALSE)</f>
        <v>1886515</v>
      </c>
      <c r="N67" s="31">
        <f t="shared" si="3"/>
        <v>0.59055666135705254</v>
      </c>
    </row>
    <row r="68" spans="1:14">
      <c r="A68" s="19" t="s">
        <v>129</v>
      </c>
      <c r="B68" s="20">
        <f>VLOOKUP(A68,[3]Enrollment!$B$3:$C$80,2,FALSE)</f>
        <v>305</v>
      </c>
      <c r="C68" s="6">
        <f>VLOOKUP(A68,'[3]Data 2009'!$A$3:$BS$79,4,FALSE)</f>
        <v>2555732</v>
      </c>
      <c r="D68" s="6">
        <f t="shared" ref="D68:D78" si="4">C68/B68</f>
        <v>8379.4491803278688</v>
      </c>
      <c r="E68" s="31">
        <f>C68/(VLOOKUP(A68,'[3]2009 Expense Data'!$A$3:$F$79,6,FALSE))</f>
        <v>0.53946747119636074</v>
      </c>
      <c r="F68" s="6"/>
      <c r="G68" s="34">
        <f>'[3]Data 2009'!M69</f>
        <v>866485</v>
      </c>
      <c r="H68" s="6">
        <f t="shared" ref="H68:H78" si="5">G68/B68</f>
        <v>2840.9344262295081</v>
      </c>
      <c r="I68" s="31">
        <f>G68/(VLOOKUP(A68,'[3]2009 Expense Data'!$A$3:$F$80,6,FALSE))</f>
        <v>0.18289886098369418</v>
      </c>
      <c r="J68" s="6"/>
      <c r="K68" s="6">
        <f>VLOOKUP(A68,'[3]Data 2009'!$A$3:$BS$79,6,FALSE)</f>
        <v>0</v>
      </c>
      <c r="L68" s="6">
        <f t="shared" ref="L68:L78" si="6">SUM(C68,G68,K68)</f>
        <v>3422217</v>
      </c>
      <c r="M68" s="6">
        <f>VLOOKUP(A68,'[3]Reported Expenses 2009'!$A$3:$C$77,COLUMN('[3]Reported Expenses 2009'!C68),FALSE)</f>
        <v>4737509</v>
      </c>
      <c r="N68" s="31">
        <f t="shared" ref="N68:N78" si="7">L68/M68</f>
        <v>0.72236633218005497</v>
      </c>
    </row>
    <row r="69" spans="1:14">
      <c r="A69" s="19" t="s">
        <v>130</v>
      </c>
      <c r="B69" s="20">
        <f>VLOOKUP(A69,[3]Enrollment!$B$3:$C$80,2,FALSE)</f>
        <v>524</v>
      </c>
      <c r="C69" s="6">
        <f>VLOOKUP(A69,'[3]Data 2009'!$A$3:$BS$79,4,FALSE)</f>
        <v>5349440</v>
      </c>
      <c r="D69" s="6">
        <f t="shared" si="4"/>
        <v>10208.854961832061</v>
      </c>
      <c r="E69" s="31">
        <f>C69/(VLOOKUP(A69,'[3]2009 Expense Data'!$A$3:$F$79,6,FALSE))</f>
        <v>0.69777121586775237</v>
      </c>
      <c r="F69" s="6"/>
      <c r="G69" s="6">
        <f>VLOOKUP(A69,'[3]Data 2009'!$A$3:$BS$79,5,FALSE)</f>
        <v>1605364</v>
      </c>
      <c r="H69" s="6">
        <f t="shared" si="5"/>
        <v>3063.6717557251909</v>
      </c>
      <c r="I69" s="31">
        <f>G69/(VLOOKUP(A69,'[3]2009 Expense Data'!$A$3:$F$80,6,FALSE))</f>
        <v>0.20940075787191154</v>
      </c>
      <c r="J69" s="6"/>
      <c r="K69" s="6">
        <f>VLOOKUP(A69,'[3]Data 2009'!$A$3:$BS$79,6,FALSE)</f>
        <v>0</v>
      </c>
      <c r="L69" s="6">
        <f t="shared" si="6"/>
        <v>6954804</v>
      </c>
      <c r="M69" s="6">
        <f>VLOOKUP(A69,'[3]Reported Expenses 2009'!$A$3:$C$77,COLUMN('[3]Reported Expenses 2009'!C69),FALSE)</f>
        <v>7666467</v>
      </c>
      <c r="N69" s="31">
        <f t="shared" si="7"/>
        <v>0.90717197373966396</v>
      </c>
    </row>
    <row r="70" spans="1:14">
      <c r="A70" s="19" t="s">
        <v>131</v>
      </c>
      <c r="B70" s="20">
        <f>VLOOKUP(A70,[3]Enrollment!$B$3:$C$80,2,FALSE)</f>
        <v>312</v>
      </c>
      <c r="C70" s="6">
        <f>VLOOKUP(A70,'[3]Data 2009'!$A$3:$BS$79,4,FALSE)</f>
        <v>2168198</v>
      </c>
      <c r="D70" s="6">
        <f t="shared" si="4"/>
        <v>6949.3525641025644</v>
      </c>
      <c r="E70" s="31">
        <f>C70/(VLOOKUP(A70,'[3]2009 Expense Data'!$A$3:$F$79,6,FALSE))</f>
        <v>0.49591218581468438</v>
      </c>
      <c r="F70" s="6"/>
      <c r="G70" s="6">
        <f>VLOOKUP(A70,'[3]Data 2009'!$A$3:$BS$79,5,FALSE)</f>
        <v>708779</v>
      </c>
      <c r="H70" s="6">
        <f t="shared" si="5"/>
        <v>2271.727564102564</v>
      </c>
      <c r="I70" s="31">
        <f>G70/(VLOOKUP(A70,'[3]2009 Expense Data'!$A$3:$F$80,6,FALSE))</f>
        <v>0.16211256681795028</v>
      </c>
      <c r="J70" s="6"/>
      <c r="K70" s="6">
        <f>VLOOKUP(A70,'[3]Data 2009'!$A$3:$BS$79,6,FALSE)</f>
        <v>0</v>
      </c>
      <c r="L70" s="6">
        <f t="shared" si="6"/>
        <v>2876977</v>
      </c>
      <c r="M70" s="6">
        <f>VLOOKUP(A70,'[3]Reported Expenses 2009'!$A$3:$C$77,COLUMN('[3]Reported Expenses 2009'!C70),FALSE)</f>
        <v>4372141</v>
      </c>
      <c r="N70" s="31">
        <f t="shared" si="7"/>
        <v>0.65802475263263471</v>
      </c>
    </row>
    <row r="71" spans="1:14">
      <c r="A71" s="19" t="s">
        <v>132</v>
      </c>
      <c r="B71" s="20">
        <f>VLOOKUP(A71,[3]Enrollment!$B$3:$C$80,2,FALSE)</f>
        <v>257</v>
      </c>
      <c r="C71" s="6">
        <f>VLOOKUP(A71,'[3]Data 2009'!$A$3:$BS$79,4,FALSE)</f>
        <v>2252480</v>
      </c>
      <c r="D71" s="6">
        <f t="shared" si="4"/>
        <v>8764.5136186770433</v>
      </c>
      <c r="E71" s="31">
        <f>C71/(VLOOKUP(A71,'[3]2009 Expense Data'!$A$3:$F$79,6,FALSE))</f>
        <v>0.62687053985651842</v>
      </c>
      <c r="F71" s="6"/>
      <c r="G71" s="34">
        <f>'[3]Data 2009'!M72</f>
        <v>355606</v>
      </c>
      <c r="H71" s="6">
        <f t="shared" si="5"/>
        <v>1383.68093385214</v>
      </c>
      <c r="I71" s="31">
        <f>G71/(VLOOKUP(A71,'[3]2009 Expense Data'!$A$3:$F$80,6,FALSE))</f>
        <v>9.8965995345671035E-2</v>
      </c>
      <c r="J71" s="6"/>
      <c r="K71" s="6">
        <f>VLOOKUP(A71,'[3]Data 2009'!$A$3:$BS$79,6,FALSE)</f>
        <v>0</v>
      </c>
      <c r="L71" s="6">
        <f t="shared" si="6"/>
        <v>2608086</v>
      </c>
      <c r="M71" s="6">
        <f>VLOOKUP(A71,'[3]Reported Expenses 2009'!$A$3:$C$77,COLUMN('[3]Reported Expenses 2009'!C71),FALSE)</f>
        <v>3593214</v>
      </c>
      <c r="N71" s="31">
        <f t="shared" si="7"/>
        <v>0.72583653520218949</v>
      </c>
    </row>
    <row r="72" spans="1:14" ht="30">
      <c r="A72" s="19" t="s">
        <v>133</v>
      </c>
      <c r="B72" s="20">
        <f>VLOOKUP(A72,[3]Enrollment!$B$3:$C$80,2,FALSE)</f>
        <v>322</v>
      </c>
      <c r="C72" s="6">
        <f>VLOOKUP(A72,'[3]Data 2009'!$A$3:$BS$79,4,FALSE)</f>
        <v>2501524</v>
      </c>
      <c r="D72" s="6">
        <f t="shared" si="4"/>
        <v>7768.7080745341618</v>
      </c>
      <c r="E72" s="31">
        <f>C72/(VLOOKUP(A72,'[3]2009 Expense Data'!$A$3:$F$79,6,FALSE))</f>
        <v>0.47081874057054063</v>
      </c>
      <c r="F72" s="6"/>
      <c r="G72" s="34">
        <f>'[3]Data 2009'!M73</f>
        <v>864277</v>
      </c>
      <c r="H72" s="6">
        <f t="shared" si="5"/>
        <v>2684.0900621118012</v>
      </c>
      <c r="I72" s="31">
        <f>G72/(VLOOKUP(A72,'[3]2009 Expense Data'!$A$3:$F$80,6,FALSE))</f>
        <v>0.16266796106856665</v>
      </c>
      <c r="J72" s="6"/>
      <c r="K72" s="6">
        <f>VLOOKUP(A72,'[3]Data 2009'!$A$3:$BS$79,6,FALSE)</f>
        <v>0</v>
      </c>
      <c r="L72" s="6">
        <f t="shared" si="6"/>
        <v>3365801</v>
      </c>
      <c r="M72" s="6">
        <f>VLOOKUP(A72,'[3]Reported Expenses 2009'!$A$3:$C$77,COLUMN('[3]Reported Expenses 2009'!C72),FALSE)</f>
        <v>5313136</v>
      </c>
      <c r="N72" s="31">
        <f t="shared" si="7"/>
        <v>0.63348670163910725</v>
      </c>
    </row>
    <row r="73" spans="1:14">
      <c r="A73" s="19" t="s">
        <v>134</v>
      </c>
      <c r="B73" s="20">
        <f>VLOOKUP(A73,[3]Enrollment!$B$3:$C$80,2,FALSE)</f>
        <v>234</v>
      </c>
      <c r="C73" s="6">
        <f>VLOOKUP(A73,'[3]Data 2009'!$A$3:$BS$79,4,FALSE)</f>
        <v>1611188</v>
      </c>
      <c r="D73" s="6">
        <f t="shared" si="4"/>
        <v>6885.4188034188037</v>
      </c>
      <c r="E73" s="31">
        <f>C73/(VLOOKUP(A73,'[3]2009 Expense Data'!$A$3:$F$79,6,FALSE))</f>
        <v>0.64768616895119246</v>
      </c>
      <c r="F73" s="6"/>
      <c r="G73" s="6">
        <f>VLOOKUP(A73,'[3]Data 2009'!$A$3:$BS$79,5,FALSE)</f>
        <v>339201</v>
      </c>
      <c r="H73" s="6">
        <f t="shared" si="5"/>
        <v>1449.5769230769231</v>
      </c>
      <c r="I73" s="31">
        <f>G73/(VLOOKUP(A73,'[3]2009 Expense Data'!$A$3:$F$80,6,FALSE))</f>
        <v>0.13635640049107456</v>
      </c>
      <c r="J73" s="6"/>
      <c r="K73" s="6">
        <f>VLOOKUP(A73,'[3]Data 2009'!$A$3:$BS$79,6,FALSE)</f>
        <v>0</v>
      </c>
      <c r="L73" s="6">
        <f t="shared" si="6"/>
        <v>1950389</v>
      </c>
      <c r="M73" s="6">
        <f>VLOOKUP(A73,'[3]Reported Expenses 2009'!$A$3:$C$77,COLUMN('[3]Reported Expenses 2009'!C73),FALSE)</f>
        <v>2487606</v>
      </c>
      <c r="N73" s="31">
        <f t="shared" si="7"/>
        <v>0.78404256944226702</v>
      </c>
    </row>
    <row r="74" spans="1:14">
      <c r="A74" s="19" t="s">
        <v>135</v>
      </c>
      <c r="B74" s="20">
        <f>VLOOKUP(A74,[3]Enrollment!$B$3:$C$80,2,FALSE)</f>
        <v>146</v>
      </c>
      <c r="C74" s="6">
        <f>VLOOKUP(A74,'[3]Data 2009'!$A$3:$BS$79,4,FALSE)</f>
        <v>1127855</v>
      </c>
      <c r="D74" s="6">
        <f t="shared" si="4"/>
        <v>7725.0342465753429</v>
      </c>
      <c r="E74" s="31">
        <f>C74/(VLOOKUP(A74,'[3]2009 Expense Data'!$A$3:$F$79,6,FALSE))</f>
        <v>0.52962003798915736</v>
      </c>
      <c r="F74" s="6"/>
      <c r="G74" s="6">
        <f>VLOOKUP(A74,'[3]Data 2009'!$A$3:$BS$79,5,FALSE)</f>
        <v>229996</v>
      </c>
      <c r="H74" s="6">
        <f t="shared" si="5"/>
        <v>1575.3150684931506</v>
      </c>
      <c r="I74" s="31">
        <f>G74/(VLOOKUP(A74,'[3]2009 Expense Data'!$A$3:$F$80,6,FALSE))</f>
        <v>0.10800190650159305</v>
      </c>
      <c r="J74" s="6"/>
      <c r="K74" s="6">
        <f>VLOOKUP(A74,'[3]Data 2009'!$A$3:$BS$79,6,FALSE)</f>
        <v>8435</v>
      </c>
      <c r="L74" s="6">
        <f t="shared" si="6"/>
        <v>1366286</v>
      </c>
      <c r="M74" s="6">
        <f>VLOOKUP(A74,'[3]Reported Expenses 2009'!$A$3:$C$77,COLUMN('[3]Reported Expenses 2009'!C74),FALSE)</f>
        <v>2129555</v>
      </c>
      <c r="N74" s="31">
        <f t="shared" si="7"/>
        <v>0.64158286590390945</v>
      </c>
    </row>
    <row r="75" spans="1:14">
      <c r="A75" s="19" t="s">
        <v>136</v>
      </c>
      <c r="B75" s="20">
        <f>VLOOKUP(A75,[3]Enrollment!$B$3:$C$80,2,FALSE)</f>
        <v>713</v>
      </c>
      <c r="C75" s="6">
        <f>VLOOKUP(A75,'[3]Data 2009'!$A$3:$BS$79,4,FALSE)</f>
        <v>7429627</v>
      </c>
      <c r="D75" s="6">
        <f t="shared" si="4"/>
        <v>10420.234221598877</v>
      </c>
      <c r="E75" s="31">
        <f>C75/(VLOOKUP(A75,'[3]2009 Expense Data'!$A$3:$F$79,6,FALSE))</f>
        <v>0.71166529706525339</v>
      </c>
      <c r="F75" s="6"/>
      <c r="G75" s="6">
        <f>VLOOKUP(A75,'[3]Data 2009'!$A$3:$BS$79,5,FALSE)</f>
        <v>897637</v>
      </c>
      <c r="H75" s="6">
        <f t="shared" si="5"/>
        <v>1258.9579242636746</v>
      </c>
      <c r="I75" s="31">
        <f>G75/(VLOOKUP(A75,'[3]2009 Expense Data'!$A$3:$F$80,6,FALSE))</f>
        <v>8.5982392152629317E-2</v>
      </c>
      <c r="J75" s="6"/>
      <c r="K75" s="6">
        <f>VLOOKUP(A75,'[3]Data 2009'!$A$3:$BS$79,6,FALSE)</f>
        <v>14364</v>
      </c>
      <c r="L75" s="6">
        <f t="shared" si="6"/>
        <v>8341628</v>
      </c>
      <c r="M75" s="6">
        <f>VLOOKUP(A75,'[3]Reported Expenses 2009'!$A$3:$C$77,COLUMN('[3]Reported Expenses 2009'!C75),FALSE)</f>
        <v>10439777</v>
      </c>
      <c r="N75" s="31">
        <f t="shared" si="7"/>
        <v>0.79902358067610069</v>
      </c>
    </row>
    <row r="76" spans="1:14">
      <c r="A76" s="19" t="s">
        <v>137</v>
      </c>
      <c r="B76" s="20">
        <f>VLOOKUP(A76,[3]Enrollment!$B$3:$C$80,2,FALSE)</f>
        <v>92</v>
      </c>
      <c r="C76" s="6">
        <f>VLOOKUP(A76,'[3]Data 2009'!$A$3:$BS$79,4,FALSE)</f>
        <v>710587</v>
      </c>
      <c r="D76" s="6">
        <f t="shared" si="4"/>
        <v>7723.771739130435</v>
      </c>
      <c r="E76" s="31">
        <f>C76/(VLOOKUP(A76,'[3]2009 Expense Data'!$A$3:$F$79,6,FALSE))</f>
        <v>0.43243017913988269</v>
      </c>
      <c r="F76" s="6"/>
      <c r="G76" s="6">
        <f>VLOOKUP(A76,'[3]Data 2009'!$A$3:$BS$79,5,FALSE)</f>
        <v>280849</v>
      </c>
      <c r="H76" s="6">
        <f t="shared" si="5"/>
        <v>3052.7065217391305</v>
      </c>
      <c r="I76" s="31">
        <f>G76/(VLOOKUP(A76,'[3]2009 Expense Data'!$A$3:$F$80,6,FALSE))</f>
        <v>0.17091163134318094</v>
      </c>
      <c r="J76" s="6"/>
      <c r="K76" s="6">
        <f>VLOOKUP(A76,'[3]Data 2009'!$A$3:$BS$79,6,FALSE)</f>
        <v>0</v>
      </c>
      <c r="L76" s="6">
        <f t="shared" si="6"/>
        <v>991436</v>
      </c>
      <c r="M76" s="6">
        <f>VLOOKUP(A76,'[3]Reported Expenses 2009'!$A$3:$C$77,COLUMN('[3]Reported Expenses 2009'!C76),FALSE)</f>
        <v>1643241</v>
      </c>
      <c r="N76" s="31">
        <f t="shared" si="7"/>
        <v>0.60334181048306368</v>
      </c>
    </row>
    <row r="77" spans="1:14">
      <c r="A77" s="19" t="s">
        <v>138</v>
      </c>
      <c r="B77" s="20">
        <f>VLOOKUP(A77,[3]Enrollment!$B$3:$C$80,2,FALSE)</f>
        <v>636</v>
      </c>
      <c r="C77" s="6">
        <f>VLOOKUP(A77,'[3]Data 2009'!$A$3:$BS$79,4,FALSE)</f>
        <v>6641856</v>
      </c>
      <c r="D77" s="6">
        <f t="shared" si="4"/>
        <v>10443.169811320755</v>
      </c>
      <c r="E77" s="31">
        <f>C77/(VLOOKUP(A77,'[3]2009 Expense Data'!$A$3:$F$79,6,FALSE))</f>
        <v>0.66522734602387334</v>
      </c>
      <c r="F77" s="6"/>
      <c r="G77" s="6">
        <f>VLOOKUP(A77,'[3]Data 2009'!$A$3:$BS$79,5,FALSE)</f>
        <v>777146</v>
      </c>
      <c r="H77" s="6">
        <f t="shared" si="5"/>
        <v>1221.9276729559749</v>
      </c>
      <c r="I77" s="31">
        <f>G77/(VLOOKUP(A77,'[3]2009 Expense Data'!$A$3:$F$80,6,FALSE))</f>
        <v>7.7836491946388045E-2</v>
      </c>
      <c r="J77" s="6"/>
      <c r="K77" s="6">
        <f>VLOOKUP(A77,'[3]Data 2009'!$A$3:$BS$79,6,FALSE)</f>
        <v>211607</v>
      </c>
      <c r="L77" s="6">
        <f t="shared" si="6"/>
        <v>7630609</v>
      </c>
      <c r="M77" s="6">
        <f>VLOOKUP(A77,'[3]Reported Expenses 2009'!$A$3:$C$77,COLUMN('[3]Reported Expenses 2009'!C77),FALSE)</f>
        <v>9984340</v>
      </c>
      <c r="N77" s="31">
        <f t="shared" si="7"/>
        <v>0.76425772760142385</v>
      </c>
    </row>
    <row r="78" spans="1:14">
      <c r="A78" s="19" t="s">
        <v>139</v>
      </c>
      <c r="B78" s="20">
        <f>VLOOKUP(A78,[3]Enrollment!$B$3:$C$80,2,FALSE)</f>
        <v>246</v>
      </c>
      <c r="C78" s="6">
        <f>VLOOKUP(A78,'[3]Data 2009'!$A$3:$BS$79,4,FALSE)</f>
        <v>2328358</v>
      </c>
      <c r="D78" s="6">
        <f t="shared" si="4"/>
        <v>9464.8699186991871</v>
      </c>
      <c r="E78" s="31">
        <f>C78/(VLOOKUP(A78,'[3]2009 Expense Data'!$A$3:$F$79,6,FALSE))</f>
        <v>0.66526985288024987</v>
      </c>
      <c r="F78" s="6"/>
      <c r="G78" s="34">
        <f>'[3]Data 2009'!M79</f>
        <v>332753</v>
      </c>
      <c r="H78" s="6">
        <f t="shared" si="5"/>
        <v>1352.6544715447155</v>
      </c>
      <c r="I78" s="31">
        <f>G78/(VLOOKUP(A78,'[3]2009 Expense Data'!$A$3:$F$80,6,FALSE))</f>
        <v>9.5075817101778065E-2</v>
      </c>
      <c r="J78" s="6"/>
      <c r="K78" s="6">
        <f>VLOOKUP(A78,'[3]Data 2009'!$A$3:$BS$79,6,FALSE)</f>
        <v>0</v>
      </c>
      <c r="L78" s="6">
        <f t="shared" si="6"/>
        <v>2661111</v>
      </c>
      <c r="M78" s="6">
        <f>VLOOKUP(A78,'[3]Reported Expenses 2009'!$A$3:$C$77,COLUMN('[3]Reported Expenses 2009'!C78),FALSE)</f>
        <v>3499870</v>
      </c>
      <c r="N78" s="31">
        <f t="shared" si="7"/>
        <v>0.76034566998202791</v>
      </c>
    </row>
    <row r="79" spans="1:14">
      <c r="B79">
        <f>SUM(B3:B78)</f>
        <v>23462</v>
      </c>
      <c r="C79" s="6"/>
      <c r="D79" s="6"/>
      <c r="F79" s="6"/>
      <c r="G79" s="6"/>
      <c r="H79" s="6"/>
      <c r="J79" s="6"/>
      <c r="K79" s="6"/>
      <c r="L79" s="6">
        <f>SUM(L3:L78)</f>
        <v>237045144</v>
      </c>
      <c r="M79" s="6">
        <f>SUM(M3:M78)</f>
        <v>336792872</v>
      </c>
    </row>
    <row r="80" spans="1:14">
      <c r="A80" s="14" t="s">
        <v>140</v>
      </c>
      <c r="C80" s="6"/>
      <c r="D80" s="6">
        <f>AVERAGE(D3:D54,D55:D78)</f>
        <v>8721.5471845716365</v>
      </c>
      <c r="E80" s="31">
        <f>AVERAGE(E3:E54,E55:E78)</f>
        <v>0.5974062535372725</v>
      </c>
      <c r="F80" s="6"/>
      <c r="G80" s="6"/>
      <c r="H80" s="6">
        <f>AVERAGE(H3:H54,H55:H78)</f>
        <v>1324.9567911795959</v>
      </c>
      <c r="I80" s="31">
        <f>AVERAGE(I3:I54,I55:I78)</f>
        <v>9.0912662568187322E-2</v>
      </c>
      <c r="J80" s="6"/>
      <c r="K80" s="6"/>
      <c r="L80" s="6"/>
      <c r="M80" s="6">
        <f>M79/B79</f>
        <v>14354.823629699087</v>
      </c>
      <c r="N80" s="31">
        <f>AVERAGE(N3:N54,N55:N78)</f>
        <v>0.69264543382785437</v>
      </c>
    </row>
    <row r="81" spans="1:14">
      <c r="A81" s="14"/>
      <c r="C81" s="6"/>
      <c r="D81" s="6"/>
      <c r="F81" s="6"/>
      <c r="G81" s="6"/>
      <c r="H81" s="6"/>
      <c r="J81" s="6"/>
      <c r="K81" s="6"/>
      <c r="L81" s="31"/>
      <c r="M81" s="6"/>
      <c r="N81" s="31"/>
    </row>
    <row r="82" spans="1:14">
      <c r="A82" s="38" t="s">
        <v>149</v>
      </c>
      <c r="B82" s="39">
        <f>COUNTIF(N3:N78,"&lt;50%")</f>
        <v>5</v>
      </c>
      <c r="C82" s="6"/>
      <c r="D82" s="6"/>
      <c r="F82" s="6"/>
      <c r="G82" s="6"/>
      <c r="H82" s="6"/>
      <c r="J82" s="6"/>
      <c r="K82" s="6"/>
      <c r="L82" s="6"/>
      <c r="M82" s="6"/>
    </row>
    <row r="83" spans="1:14">
      <c r="A83" s="14" t="s">
        <v>150</v>
      </c>
      <c r="B83" s="39">
        <f>COUNTIF(N3:N78,"&lt;60%")-B82</f>
        <v>9</v>
      </c>
      <c r="C83" s="6"/>
      <c r="D83" s="6"/>
      <c r="F83" s="6"/>
      <c r="G83" s="6"/>
      <c r="H83" s="6"/>
      <c r="J83" s="6"/>
      <c r="K83" s="6"/>
      <c r="L83" s="6"/>
      <c r="M83" s="6"/>
    </row>
    <row r="84" spans="1:14">
      <c r="A84" s="4" t="s">
        <v>151</v>
      </c>
      <c r="B84" s="39">
        <f>COUNTIF(N3:N78,"&lt;70%")-B83</f>
        <v>27</v>
      </c>
      <c r="C84" s="6"/>
      <c r="D84" s="6"/>
      <c r="F84" s="6"/>
      <c r="G84" s="6"/>
      <c r="H84" s="6"/>
      <c r="J84" s="6"/>
      <c r="K84" s="6"/>
      <c r="L84" s="6"/>
      <c r="M84" s="6"/>
    </row>
    <row r="85" spans="1:14">
      <c r="A85" s="14" t="s">
        <v>152</v>
      </c>
      <c r="B85" s="39">
        <f>COUNTIF(N3:N78,"&lt;80%")-(B84+B83)</f>
        <v>30</v>
      </c>
      <c r="C85" s="6"/>
      <c r="D85" s="6"/>
      <c r="F85" s="6"/>
      <c r="G85" s="6"/>
      <c r="H85" s="6"/>
      <c r="J85" s="6"/>
      <c r="K85" s="6"/>
      <c r="L85" s="6"/>
      <c r="M85" s="6"/>
    </row>
    <row r="86" spans="1:14">
      <c r="A86" s="4" t="s">
        <v>153</v>
      </c>
      <c r="B86" s="39">
        <f>COUNTIF(N3:N78,"&lt;90%")-(SUM(B83:B85))</f>
        <v>9</v>
      </c>
      <c r="C86" s="6"/>
      <c r="D86" s="6"/>
      <c r="F86" s="6"/>
      <c r="G86" s="6"/>
      <c r="H86" s="6"/>
      <c r="J86" s="6"/>
      <c r="K86" s="6"/>
      <c r="L86" s="6"/>
      <c r="M86" s="6"/>
    </row>
    <row r="87" spans="1:14">
      <c r="A87" s="40" t="s">
        <v>154</v>
      </c>
      <c r="B87" s="39">
        <f>COUNTIF(N3:N78,"&gt;90%")</f>
        <v>1</v>
      </c>
      <c r="C87" s="6"/>
      <c r="D87" s="6"/>
      <c r="F87" s="6"/>
      <c r="G87" s="6"/>
      <c r="H87" s="6"/>
      <c r="J87" s="6"/>
      <c r="K87" s="6"/>
      <c r="L87" s="6"/>
      <c r="M87" s="6"/>
    </row>
    <row r="88" spans="1:14">
      <c r="A88" s="4" t="s">
        <v>156</v>
      </c>
      <c r="B88" s="39">
        <f>SUM(B83:B87)</f>
        <v>76</v>
      </c>
      <c r="C88" s="6"/>
      <c r="D88" s="6"/>
      <c r="E88" s="6"/>
      <c r="F88" s="6"/>
      <c r="G88" s="6"/>
      <c r="H88" s="6"/>
      <c r="J88" s="6"/>
      <c r="K88" s="6"/>
      <c r="L88" s="6"/>
      <c r="M88" s="6"/>
    </row>
    <row r="89" spans="1:14">
      <c r="C89" s="6"/>
      <c r="D89" s="6"/>
      <c r="F89" s="6"/>
      <c r="G89" s="6"/>
      <c r="H89" s="6"/>
      <c r="J89" s="6"/>
      <c r="K89" s="6"/>
      <c r="L89" s="6"/>
      <c r="M89" s="6"/>
    </row>
    <row r="90" spans="1:14">
      <c r="C90" s="6"/>
      <c r="D90" s="6"/>
      <c r="F90" s="6"/>
      <c r="G90" s="6"/>
      <c r="H90" s="6"/>
      <c r="J90" s="6"/>
      <c r="K90" s="6"/>
      <c r="L90" s="6"/>
      <c r="M90" s="6"/>
    </row>
    <row r="91" spans="1:14">
      <c r="C91" s="6"/>
      <c r="D91" s="6"/>
      <c r="F91" s="6"/>
      <c r="G91" s="6"/>
      <c r="H91" s="6"/>
      <c r="J91" s="6"/>
      <c r="K91" s="6"/>
      <c r="L91" s="6"/>
      <c r="M91" s="6"/>
    </row>
    <row r="92" spans="1:14">
      <c r="C92" s="6"/>
      <c r="D92" s="6"/>
      <c r="F92" s="6"/>
      <c r="G92" s="6"/>
      <c r="H92" s="6"/>
      <c r="J92" s="6"/>
      <c r="K92" s="6"/>
      <c r="L92" s="6"/>
      <c r="M92" s="6"/>
    </row>
    <row r="93" spans="1:14">
      <c r="C93" s="6"/>
      <c r="D93" s="6"/>
      <c r="F93" s="6"/>
      <c r="G93" s="6"/>
      <c r="H93" s="6"/>
      <c r="J93" s="6"/>
      <c r="K93" s="6"/>
      <c r="L93" s="6"/>
      <c r="M93" s="6"/>
    </row>
    <row r="94" spans="1:14">
      <c r="C94" s="6"/>
      <c r="D94" s="6"/>
      <c r="F94" s="6"/>
      <c r="G94" s="6"/>
      <c r="H94" s="6"/>
      <c r="J94" s="6"/>
      <c r="K94" s="6"/>
      <c r="L94" s="6"/>
      <c r="M94" s="6"/>
    </row>
    <row r="95" spans="1:14">
      <c r="C95" s="6"/>
      <c r="D95" s="6"/>
      <c r="F95" s="6"/>
      <c r="G95" s="6"/>
      <c r="H95" s="6"/>
      <c r="J95" s="6"/>
      <c r="K95" s="6"/>
      <c r="L95" s="6"/>
      <c r="M95" s="6"/>
    </row>
    <row r="96" spans="1:14">
      <c r="C96" s="6"/>
      <c r="D96" s="6"/>
      <c r="F96" s="6"/>
      <c r="G96" s="6"/>
      <c r="H96" s="6"/>
      <c r="J96" s="6"/>
      <c r="K96" s="6"/>
      <c r="L96" s="6"/>
      <c r="M96" s="6"/>
    </row>
    <row r="97" spans="3:13">
      <c r="C97" s="6"/>
      <c r="D97" s="6"/>
      <c r="F97" s="6"/>
      <c r="G97" s="6"/>
      <c r="H97" s="6"/>
      <c r="J97" s="6"/>
      <c r="K97" s="6"/>
      <c r="L97" s="6"/>
      <c r="M97" s="6"/>
    </row>
    <row r="98" spans="3:13">
      <c r="C98" s="6"/>
      <c r="D98" s="6"/>
      <c r="F98" s="6"/>
      <c r="G98" s="6"/>
      <c r="H98" s="6"/>
      <c r="J98" s="6"/>
      <c r="K98" s="6"/>
      <c r="L98" s="6"/>
      <c r="M98" s="6"/>
    </row>
    <row r="99" spans="3:13">
      <c r="C99" s="6"/>
      <c r="D99" s="6"/>
      <c r="F99" s="6"/>
      <c r="G99" s="6"/>
      <c r="H99" s="6"/>
      <c r="J99" s="6"/>
      <c r="K99" s="6"/>
      <c r="L99" s="6"/>
      <c r="M99" s="6"/>
    </row>
    <row r="100" spans="3:13">
      <c r="C100" s="6"/>
      <c r="D100" s="6"/>
      <c r="F100" s="6"/>
      <c r="G100" s="6"/>
      <c r="H100" s="6"/>
      <c r="J100" s="6"/>
      <c r="K100" s="6"/>
      <c r="L100" s="6"/>
      <c r="M100" s="6"/>
    </row>
    <row r="101" spans="3:13">
      <c r="C101" s="6"/>
      <c r="D101" s="6"/>
      <c r="F101" s="6"/>
      <c r="G101" s="6"/>
      <c r="H101" s="6"/>
      <c r="J101" s="6"/>
      <c r="K101" s="6"/>
      <c r="L101" s="6"/>
      <c r="M101" s="6"/>
    </row>
    <row r="102" spans="3:13">
      <c r="C102" s="6"/>
      <c r="D102" s="6"/>
      <c r="F102" s="6"/>
      <c r="G102" s="6"/>
      <c r="H102" s="6"/>
      <c r="J102" s="6"/>
      <c r="K102" s="6"/>
      <c r="L102" s="6"/>
      <c r="M102" s="6"/>
    </row>
    <row r="103" spans="3:13">
      <c r="C103" s="6"/>
      <c r="D103" s="6"/>
      <c r="F103" s="6"/>
      <c r="G103" s="6"/>
      <c r="H103" s="6"/>
      <c r="J103" s="6"/>
      <c r="K103" s="6"/>
      <c r="L103" s="6"/>
      <c r="M103" s="6"/>
    </row>
    <row r="104" spans="3:13">
      <c r="C104" s="6"/>
      <c r="D104" s="6"/>
      <c r="F104" s="6"/>
      <c r="G104" s="6"/>
      <c r="H104" s="6"/>
      <c r="J104" s="6"/>
      <c r="K104" s="6"/>
      <c r="L104" s="6"/>
      <c r="M104" s="6"/>
    </row>
    <row r="105" spans="3:13">
      <c r="C105" s="6"/>
      <c r="D105" s="6"/>
      <c r="F105" s="6"/>
      <c r="G105" s="6"/>
      <c r="H105" s="6"/>
      <c r="J105" s="6"/>
      <c r="K105" s="6"/>
      <c r="L105" s="6"/>
      <c r="M105" s="6"/>
    </row>
    <row r="106" spans="3:13">
      <c r="C106" s="6"/>
      <c r="D106" s="6"/>
      <c r="F106" s="6"/>
      <c r="G106" s="6"/>
      <c r="H106" s="6"/>
      <c r="J106" s="6"/>
      <c r="K106" s="6"/>
      <c r="L106" s="6"/>
      <c r="M106" s="6"/>
    </row>
    <row r="107" spans="3:13">
      <c r="C107" s="6"/>
      <c r="D107" s="6"/>
      <c r="F107" s="6"/>
      <c r="G107" s="6"/>
      <c r="H107" s="6"/>
      <c r="J107" s="6"/>
      <c r="K107" s="6"/>
      <c r="L107" s="6"/>
      <c r="M107" s="6"/>
    </row>
    <row r="108" spans="3:13">
      <c r="C108" s="6"/>
      <c r="D108" s="6"/>
      <c r="F108" s="6"/>
      <c r="G108" s="6"/>
      <c r="H108" s="6"/>
      <c r="J108" s="6"/>
      <c r="K108" s="6"/>
      <c r="L108" s="6"/>
      <c r="M108" s="6"/>
    </row>
    <row r="109" spans="3:13">
      <c r="C109" s="6"/>
      <c r="D109" s="6"/>
      <c r="F109" s="6"/>
      <c r="G109" s="6"/>
      <c r="H109" s="6"/>
      <c r="J109" s="6"/>
      <c r="K109" s="6"/>
      <c r="L109" s="6"/>
      <c r="M109" s="6"/>
    </row>
    <row r="110" spans="3:13">
      <c r="C110" s="6"/>
      <c r="D110" s="6"/>
      <c r="F110" s="6"/>
      <c r="G110" s="6"/>
      <c r="H110" s="6"/>
      <c r="J110" s="6"/>
      <c r="K110" s="6"/>
      <c r="L110" s="6"/>
      <c r="M110" s="6"/>
    </row>
    <row r="111" spans="3:13">
      <c r="C111" s="6"/>
      <c r="D111" s="6"/>
      <c r="F111" s="6"/>
      <c r="G111" s="6"/>
      <c r="H111" s="6"/>
      <c r="J111" s="6"/>
      <c r="K111" s="6"/>
      <c r="L111" s="6"/>
      <c r="M111" s="6"/>
    </row>
    <row r="112" spans="3:13">
      <c r="C112" s="6"/>
      <c r="D112" s="6"/>
      <c r="F112" s="6"/>
      <c r="G112" s="6"/>
      <c r="H112" s="6"/>
      <c r="J112" s="6"/>
      <c r="K112" s="6"/>
      <c r="L112" s="6"/>
      <c r="M112" s="6"/>
    </row>
    <row r="113" spans="3:13">
      <c r="C113" s="6"/>
      <c r="D113" s="6"/>
      <c r="F113" s="6"/>
      <c r="G113" s="6"/>
      <c r="H113" s="6"/>
      <c r="J113" s="6"/>
      <c r="K113" s="6"/>
      <c r="L113" s="6"/>
      <c r="M113" s="6"/>
    </row>
    <row r="114" spans="3:13">
      <c r="C114" s="6"/>
      <c r="D114" s="6"/>
      <c r="F114" s="6"/>
      <c r="G114" s="6"/>
      <c r="H114" s="6"/>
      <c r="J114" s="6"/>
      <c r="K114" s="6"/>
      <c r="L114" s="6"/>
      <c r="M114" s="6"/>
    </row>
    <row r="115" spans="3:13">
      <c r="C115" s="6"/>
      <c r="D115" s="6"/>
      <c r="F115" s="6"/>
      <c r="G115" s="6"/>
      <c r="H115" s="6"/>
      <c r="J115" s="6"/>
      <c r="K115" s="6"/>
      <c r="L115" s="6"/>
      <c r="M115" s="6"/>
    </row>
    <row r="116" spans="3:13">
      <c r="C116" s="6"/>
      <c r="D116" s="6"/>
      <c r="F116" s="6"/>
      <c r="G116" s="6"/>
      <c r="H116" s="6"/>
      <c r="J116" s="6"/>
      <c r="K116" s="6"/>
      <c r="L116" s="6"/>
      <c r="M116" s="6"/>
    </row>
    <row r="117" spans="3:13">
      <c r="C117" s="6"/>
      <c r="D117" s="6"/>
      <c r="F117" s="6"/>
      <c r="G117" s="6"/>
      <c r="H117" s="6"/>
      <c r="J117" s="6"/>
      <c r="K117" s="6"/>
      <c r="L117" s="6"/>
      <c r="M117" s="6"/>
    </row>
    <row r="118" spans="3:13">
      <c r="C118" s="6"/>
      <c r="D118" s="6"/>
      <c r="F118" s="6"/>
      <c r="G118" s="6"/>
      <c r="H118" s="6"/>
      <c r="J118" s="6"/>
      <c r="K118" s="6"/>
      <c r="L118" s="6"/>
      <c r="M118" s="6"/>
    </row>
    <row r="119" spans="3:13">
      <c r="C119" s="6"/>
      <c r="D119" s="6"/>
      <c r="F119" s="6"/>
      <c r="G119" s="6"/>
      <c r="H119" s="6"/>
      <c r="J119" s="6"/>
      <c r="K119" s="6"/>
      <c r="L119" s="6"/>
      <c r="M119" s="6"/>
    </row>
    <row r="120" spans="3:13">
      <c r="C120" s="6"/>
      <c r="D120" s="6"/>
      <c r="F120" s="6"/>
      <c r="G120" s="6"/>
      <c r="H120" s="6"/>
      <c r="J120" s="6"/>
      <c r="K120" s="6"/>
      <c r="L120" s="6"/>
      <c r="M120" s="6"/>
    </row>
    <row r="121" spans="3:13">
      <c r="C121" s="6"/>
      <c r="D121" s="6"/>
      <c r="F121" s="6"/>
      <c r="G121" s="6"/>
      <c r="H121" s="6"/>
      <c r="J121" s="6"/>
      <c r="K121" s="6"/>
      <c r="L121" s="6"/>
      <c r="M121" s="6"/>
    </row>
    <row r="122" spans="3:13">
      <c r="C122" s="6"/>
      <c r="D122" s="6"/>
      <c r="F122" s="6"/>
      <c r="G122" s="6"/>
      <c r="H122" s="6"/>
      <c r="J122" s="6"/>
      <c r="K122" s="6"/>
      <c r="L122" s="6"/>
      <c r="M122" s="6"/>
    </row>
    <row r="123" spans="3:13">
      <c r="C123" s="6"/>
      <c r="D123" s="6"/>
      <c r="F123" s="6"/>
      <c r="G123" s="6"/>
      <c r="H123" s="6"/>
      <c r="J123" s="6"/>
      <c r="K123" s="6"/>
      <c r="L123" s="6"/>
      <c r="M123" s="6"/>
    </row>
    <row r="124" spans="3:13">
      <c r="C124" s="6"/>
      <c r="D124" s="6"/>
      <c r="F124" s="6"/>
      <c r="G124" s="6"/>
      <c r="H124" s="6"/>
      <c r="J124" s="6"/>
      <c r="K124" s="6"/>
      <c r="L124" s="6"/>
      <c r="M124" s="6"/>
    </row>
    <row r="125" spans="3:13">
      <c r="C125" s="6"/>
      <c r="D125" s="6"/>
      <c r="F125" s="6"/>
      <c r="G125" s="6"/>
      <c r="H125" s="6"/>
      <c r="J125" s="6"/>
      <c r="K125" s="6"/>
      <c r="L125" s="6"/>
      <c r="M125" s="6"/>
    </row>
    <row r="126" spans="3:13">
      <c r="C126" s="6"/>
      <c r="D126" s="6"/>
      <c r="F126" s="6"/>
      <c r="G126" s="6"/>
      <c r="H126" s="6"/>
      <c r="J126" s="6"/>
      <c r="K126" s="6"/>
      <c r="L126" s="6"/>
      <c r="M126" s="6"/>
    </row>
    <row r="127" spans="3:13">
      <c r="C127" s="6"/>
      <c r="D127" s="6"/>
      <c r="F127" s="6"/>
      <c r="G127" s="6"/>
      <c r="H127" s="6"/>
      <c r="J127" s="6"/>
      <c r="K127" s="6"/>
      <c r="L127" s="6"/>
      <c r="M127" s="6"/>
    </row>
    <row r="128" spans="3:13">
      <c r="C128" s="6"/>
      <c r="D128" s="6"/>
      <c r="F128" s="6"/>
      <c r="G128" s="6"/>
      <c r="H128" s="6"/>
      <c r="J128" s="6"/>
      <c r="K128" s="6"/>
      <c r="L128" s="6"/>
      <c r="M128" s="6"/>
    </row>
    <row r="129" spans="3:13">
      <c r="C129" s="6"/>
      <c r="D129" s="6"/>
      <c r="F129" s="6"/>
      <c r="G129" s="6"/>
      <c r="H129" s="6"/>
      <c r="J129" s="6"/>
      <c r="K129" s="6"/>
      <c r="L129" s="6"/>
      <c r="M129" s="6"/>
    </row>
    <row r="130" spans="3:13">
      <c r="C130" s="6"/>
      <c r="D130" s="6"/>
      <c r="F130" s="6"/>
      <c r="G130" s="6"/>
      <c r="H130" s="6"/>
      <c r="J130" s="6"/>
      <c r="K130" s="6"/>
      <c r="L130" s="6"/>
      <c r="M130" s="6"/>
    </row>
    <row r="131" spans="3:13">
      <c r="C131" s="6"/>
      <c r="D131" s="6"/>
      <c r="F131" s="6"/>
      <c r="G131" s="6"/>
      <c r="H131" s="6"/>
      <c r="J131" s="6"/>
      <c r="K131" s="6"/>
      <c r="L131" s="6"/>
      <c r="M131" s="6"/>
    </row>
    <row r="132" spans="3:13">
      <c r="C132" s="6"/>
      <c r="D132" s="6"/>
      <c r="F132" s="6"/>
      <c r="G132" s="6"/>
      <c r="H132" s="6"/>
      <c r="J132" s="6"/>
      <c r="K132" s="6"/>
      <c r="L132" s="6"/>
      <c r="M132" s="6"/>
    </row>
    <row r="133" spans="3:13">
      <c r="C133" s="6"/>
      <c r="D133" s="6"/>
      <c r="F133" s="6"/>
      <c r="G133" s="6"/>
      <c r="H133" s="6"/>
      <c r="J133" s="6"/>
      <c r="K133" s="6"/>
      <c r="L133" s="6"/>
      <c r="M133" s="6"/>
    </row>
    <row r="134" spans="3:13">
      <c r="C134" s="6"/>
      <c r="D134" s="6"/>
      <c r="F134" s="6"/>
      <c r="G134" s="6"/>
      <c r="H134" s="6"/>
      <c r="J134" s="6"/>
      <c r="K134" s="6"/>
      <c r="L134" s="6"/>
      <c r="M134" s="6"/>
    </row>
    <row r="135" spans="3:13">
      <c r="C135" s="6"/>
      <c r="D135" s="6"/>
      <c r="F135" s="6"/>
      <c r="G135" s="6"/>
      <c r="H135" s="6"/>
      <c r="J135" s="6"/>
      <c r="K135" s="6"/>
      <c r="L135" s="6"/>
      <c r="M135" s="6"/>
    </row>
    <row r="136" spans="3:13">
      <c r="C136" s="6"/>
      <c r="D136" s="6"/>
      <c r="F136" s="6"/>
      <c r="G136" s="6"/>
      <c r="H136" s="6"/>
      <c r="J136" s="6"/>
      <c r="K136" s="6"/>
      <c r="L136" s="6"/>
      <c r="M136" s="6"/>
    </row>
    <row r="137" spans="3:13">
      <c r="C137" s="6"/>
      <c r="D137" s="6"/>
      <c r="F137" s="6"/>
      <c r="G137" s="6"/>
      <c r="H137" s="6"/>
      <c r="J137" s="6"/>
      <c r="K137" s="6"/>
      <c r="L137" s="6"/>
      <c r="M137" s="6"/>
    </row>
    <row r="138" spans="3:13">
      <c r="C138" s="6"/>
      <c r="D138" s="6"/>
      <c r="F138" s="6"/>
      <c r="G138" s="6"/>
      <c r="H138" s="6"/>
      <c r="J138" s="6"/>
      <c r="K138" s="6"/>
      <c r="L138" s="6"/>
      <c r="M138" s="6"/>
    </row>
    <row r="139" spans="3:13">
      <c r="C139" s="6"/>
      <c r="D139" s="6"/>
      <c r="F139" s="6"/>
      <c r="G139" s="6"/>
      <c r="H139" s="6"/>
      <c r="J139" s="6"/>
      <c r="K139" s="6"/>
      <c r="L139" s="6"/>
      <c r="M139" s="6"/>
    </row>
    <row r="140" spans="3:13">
      <c r="C140" s="6"/>
      <c r="D140" s="6"/>
      <c r="F140" s="6"/>
      <c r="G140" s="6"/>
      <c r="H140" s="6"/>
      <c r="J140" s="6"/>
      <c r="K140" s="6"/>
      <c r="L140" s="6"/>
      <c r="M140" s="6"/>
    </row>
    <row r="141" spans="3:13">
      <c r="C141" s="6"/>
      <c r="D141" s="6"/>
      <c r="F141" s="6"/>
      <c r="G141" s="6"/>
      <c r="H141" s="6"/>
      <c r="J141" s="6"/>
      <c r="K141" s="6"/>
      <c r="L141" s="6"/>
      <c r="M141" s="6"/>
    </row>
    <row r="142" spans="3:13">
      <c r="C142" s="6"/>
      <c r="D142" s="6"/>
      <c r="F142" s="6"/>
      <c r="G142" s="6"/>
      <c r="H142" s="6"/>
      <c r="J142" s="6"/>
      <c r="K142" s="6"/>
      <c r="L142" s="6"/>
      <c r="M142" s="6"/>
    </row>
    <row r="143" spans="3:13">
      <c r="C143" s="6"/>
      <c r="D143" s="6"/>
      <c r="F143" s="6"/>
      <c r="G143" s="6"/>
      <c r="H143" s="6"/>
      <c r="J143" s="6"/>
      <c r="K143" s="6"/>
      <c r="L143" s="6"/>
      <c r="M143" s="6"/>
    </row>
    <row r="144" spans="3:13">
      <c r="C144" s="6"/>
      <c r="D144" s="6"/>
      <c r="F144" s="6"/>
      <c r="G144" s="6"/>
      <c r="H144" s="6"/>
      <c r="J144" s="6"/>
      <c r="K144" s="6"/>
      <c r="L144" s="6"/>
      <c r="M144" s="6"/>
    </row>
    <row r="145" spans="3:13">
      <c r="C145" s="6"/>
      <c r="D145" s="6"/>
      <c r="F145" s="6"/>
      <c r="G145" s="6"/>
      <c r="H145" s="6"/>
      <c r="J145" s="6"/>
      <c r="K145" s="6"/>
      <c r="L145" s="6"/>
      <c r="M145" s="6"/>
    </row>
    <row r="146" spans="3:13">
      <c r="C146" s="6"/>
      <c r="D146" s="6"/>
      <c r="F146" s="6"/>
      <c r="G146" s="6"/>
      <c r="H146" s="6"/>
      <c r="J146" s="6"/>
      <c r="K146" s="6"/>
      <c r="L146" s="6"/>
      <c r="M146" s="6"/>
    </row>
    <row r="147" spans="3:13">
      <c r="C147" s="6"/>
      <c r="D147" s="6"/>
      <c r="F147" s="6"/>
      <c r="G147" s="6"/>
      <c r="H147" s="6"/>
      <c r="J147" s="6"/>
      <c r="K147" s="6"/>
      <c r="L147" s="6"/>
      <c r="M147" s="6"/>
    </row>
    <row r="148" spans="3:13">
      <c r="C148" s="6"/>
      <c r="D148" s="6"/>
      <c r="F148" s="6"/>
      <c r="G148" s="6"/>
      <c r="H148" s="6"/>
      <c r="J148" s="6"/>
      <c r="K148" s="6"/>
      <c r="L148" s="6"/>
      <c r="M148" s="6"/>
    </row>
    <row r="149" spans="3:13">
      <c r="C149" s="6"/>
      <c r="D149" s="6"/>
      <c r="F149" s="6"/>
      <c r="G149" s="6"/>
      <c r="H149" s="6"/>
      <c r="J149" s="6"/>
      <c r="K149" s="6"/>
      <c r="L149" s="6"/>
      <c r="M149" s="6"/>
    </row>
    <row r="150" spans="3:13">
      <c r="C150" s="6"/>
      <c r="D150" s="6"/>
      <c r="F150" s="6"/>
      <c r="G150" s="6"/>
      <c r="H150" s="6"/>
      <c r="J150" s="6"/>
      <c r="K150" s="6"/>
      <c r="L150" s="6"/>
      <c r="M150" s="6"/>
    </row>
    <row r="151" spans="3:13">
      <c r="C151" s="6"/>
      <c r="D151" s="6"/>
      <c r="F151" s="6"/>
      <c r="G151" s="6"/>
      <c r="H151" s="6"/>
      <c r="J151" s="6"/>
      <c r="K151" s="6"/>
      <c r="L151" s="6"/>
      <c r="M151" s="6"/>
    </row>
    <row r="152" spans="3:13">
      <c r="C152" s="6"/>
      <c r="D152" s="6"/>
      <c r="F152" s="6"/>
      <c r="G152" s="6"/>
      <c r="H152" s="6"/>
      <c r="J152" s="6"/>
      <c r="K152" s="6"/>
      <c r="L152" s="6"/>
      <c r="M152" s="6"/>
    </row>
    <row r="153" spans="3:13">
      <c r="C153" s="6"/>
      <c r="D153" s="6"/>
      <c r="F153" s="6"/>
      <c r="G153" s="6"/>
      <c r="H153" s="6"/>
      <c r="J153" s="6"/>
      <c r="K153" s="6"/>
      <c r="L153" s="6"/>
      <c r="M153" s="6"/>
    </row>
    <row r="154" spans="3:13">
      <c r="C154" s="6"/>
      <c r="D154" s="6"/>
      <c r="F154" s="6"/>
      <c r="G154" s="6"/>
      <c r="H154" s="6"/>
      <c r="J154" s="6"/>
      <c r="K154" s="6"/>
      <c r="L154" s="6"/>
      <c r="M154" s="6"/>
    </row>
    <row r="155" spans="3:13">
      <c r="C155" s="6"/>
      <c r="D155" s="6"/>
      <c r="F155" s="6"/>
      <c r="G155" s="6"/>
      <c r="H155" s="6"/>
      <c r="J155" s="6"/>
      <c r="K155" s="6"/>
      <c r="L155" s="6"/>
      <c r="M155" s="6"/>
    </row>
    <row r="156" spans="3:13">
      <c r="C156" s="6"/>
      <c r="D156" s="6"/>
      <c r="F156" s="6"/>
      <c r="G156" s="6"/>
      <c r="H156" s="6"/>
      <c r="J156" s="6"/>
      <c r="K156" s="6"/>
      <c r="L156" s="6"/>
      <c r="M156" s="6"/>
    </row>
    <row r="157" spans="3:13">
      <c r="C157" s="6"/>
      <c r="D157" s="6"/>
      <c r="F157" s="6"/>
      <c r="G157" s="6"/>
      <c r="H157" s="6"/>
      <c r="J157" s="6"/>
      <c r="K157" s="6"/>
      <c r="L157" s="6"/>
      <c r="M157" s="6"/>
    </row>
    <row r="158" spans="3:13">
      <c r="C158" s="6"/>
      <c r="D158" s="6"/>
      <c r="F158" s="6"/>
      <c r="G158" s="6"/>
      <c r="H158" s="6"/>
      <c r="J158" s="6"/>
      <c r="K158" s="6"/>
      <c r="L158" s="6"/>
      <c r="M158" s="6"/>
    </row>
    <row r="159" spans="3:13">
      <c r="C159" s="6"/>
      <c r="D159" s="6"/>
      <c r="F159" s="6"/>
      <c r="G159" s="6"/>
      <c r="H159" s="6"/>
      <c r="J159" s="6"/>
      <c r="K159" s="6"/>
      <c r="L159" s="6"/>
      <c r="M159" s="6"/>
    </row>
    <row r="160" spans="3:13">
      <c r="C160" s="6"/>
      <c r="D160" s="6"/>
      <c r="F160" s="6"/>
      <c r="G160" s="6"/>
      <c r="H160" s="6"/>
      <c r="J160" s="6"/>
      <c r="K160" s="6"/>
      <c r="L160" s="6"/>
      <c r="M160" s="6"/>
    </row>
    <row r="161" spans="3:13">
      <c r="C161" s="6"/>
      <c r="D161" s="6"/>
      <c r="F161" s="6"/>
      <c r="G161" s="6"/>
      <c r="H161" s="6"/>
      <c r="J161" s="6"/>
      <c r="K161" s="6"/>
      <c r="L161" s="6"/>
      <c r="M161" s="6"/>
    </row>
    <row r="162" spans="3:13">
      <c r="C162" s="6"/>
      <c r="D162" s="6"/>
      <c r="F162" s="6"/>
      <c r="G162" s="6"/>
      <c r="H162" s="6"/>
      <c r="J162" s="6"/>
      <c r="K162" s="6"/>
      <c r="L162" s="6"/>
      <c r="M162" s="6"/>
    </row>
    <row r="163" spans="3:13">
      <c r="C163" s="6"/>
      <c r="D163" s="6"/>
      <c r="F163" s="6"/>
      <c r="G163" s="6"/>
      <c r="H163" s="6"/>
      <c r="J163" s="6"/>
      <c r="K163" s="6"/>
      <c r="L163" s="6"/>
      <c r="M163" s="6"/>
    </row>
    <row r="164" spans="3:13">
      <c r="C164" s="6"/>
      <c r="D164" s="6"/>
      <c r="F164" s="6"/>
      <c r="G164" s="6"/>
      <c r="H164" s="6"/>
      <c r="J164" s="6"/>
      <c r="K164" s="6"/>
      <c r="L164" s="6"/>
      <c r="M164" s="6"/>
    </row>
    <row r="165" spans="3:13">
      <c r="C165" s="6"/>
      <c r="D165" s="6"/>
      <c r="F165" s="6"/>
      <c r="G165" s="6"/>
      <c r="H165" s="6"/>
      <c r="J165" s="6"/>
      <c r="K165" s="6"/>
      <c r="L165" s="6"/>
      <c r="M165" s="6"/>
    </row>
    <row r="166" spans="3:13">
      <c r="C166" s="6"/>
      <c r="D166" s="6"/>
      <c r="F166" s="6"/>
      <c r="G166" s="6"/>
      <c r="H166" s="6"/>
      <c r="J166" s="6"/>
      <c r="K166" s="6"/>
      <c r="L166" s="6"/>
      <c r="M166" s="6"/>
    </row>
    <row r="167" spans="3:13">
      <c r="C167" s="6"/>
      <c r="D167" s="6"/>
      <c r="F167" s="6"/>
      <c r="G167" s="6"/>
      <c r="H167" s="6"/>
      <c r="J167" s="6"/>
      <c r="K167" s="6"/>
      <c r="L167" s="6"/>
      <c r="M167" s="6"/>
    </row>
    <row r="168" spans="3:13">
      <c r="C168" s="6"/>
      <c r="D168" s="6"/>
      <c r="F168" s="6"/>
      <c r="G168" s="6"/>
      <c r="H168" s="6"/>
      <c r="J168" s="6"/>
      <c r="K168" s="6"/>
      <c r="L168" s="6"/>
      <c r="M168" s="6"/>
    </row>
    <row r="169" spans="3:13">
      <c r="C169" s="6"/>
      <c r="D169" s="6"/>
      <c r="F169" s="6"/>
      <c r="G169" s="6"/>
      <c r="H169" s="6"/>
      <c r="J169" s="6"/>
      <c r="K169" s="6"/>
      <c r="L169" s="6"/>
      <c r="M169" s="6"/>
    </row>
    <row r="170" spans="3:13">
      <c r="C170" s="6"/>
      <c r="D170" s="6"/>
      <c r="F170" s="6"/>
      <c r="G170" s="6"/>
      <c r="H170" s="6"/>
      <c r="J170" s="6"/>
      <c r="K170" s="6"/>
      <c r="L170" s="6"/>
      <c r="M170" s="6"/>
    </row>
    <row r="171" spans="3:13">
      <c r="C171" s="6"/>
      <c r="D171" s="6"/>
      <c r="F171" s="6"/>
      <c r="G171" s="6"/>
      <c r="H171" s="6"/>
      <c r="J171" s="6"/>
      <c r="K171" s="6"/>
      <c r="L171" s="6"/>
      <c r="M171" s="6"/>
    </row>
    <row r="172" spans="3:13">
      <c r="C172" s="6"/>
      <c r="D172" s="6"/>
      <c r="F172" s="6"/>
      <c r="G172" s="6"/>
      <c r="H172" s="6"/>
      <c r="J172" s="6"/>
      <c r="K172" s="6"/>
      <c r="L172" s="6"/>
      <c r="M172" s="6"/>
    </row>
    <row r="173" spans="3:13">
      <c r="C173" s="6"/>
      <c r="D173" s="6"/>
      <c r="F173" s="6"/>
      <c r="G173" s="6"/>
      <c r="H173" s="6"/>
      <c r="J173" s="6"/>
      <c r="K173" s="6"/>
      <c r="L173" s="6"/>
      <c r="M173" s="6"/>
    </row>
    <row r="174" spans="3:13">
      <c r="C174" s="6"/>
      <c r="D174" s="6"/>
      <c r="F174" s="6"/>
      <c r="G174" s="6"/>
      <c r="H174" s="6"/>
      <c r="J174" s="6"/>
      <c r="K174" s="6"/>
      <c r="L174" s="6"/>
      <c r="M174" s="6"/>
    </row>
    <row r="175" spans="3:13">
      <c r="C175" s="6"/>
      <c r="D175" s="6"/>
      <c r="F175" s="6"/>
      <c r="G175" s="6"/>
      <c r="H175" s="6"/>
      <c r="J175" s="6"/>
      <c r="K175" s="6"/>
      <c r="L175" s="6"/>
      <c r="M175" s="6"/>
    </row>
    <row r="176" spans="3:13">
      <c r="C176" s="6"/>
      <c r="D176" s="6"/>
      <c r="F176" s="6"/>
      <c r="G176" s="6"/>
      <c r="H176" s="6"/>
      <c r="J176" s="6"/>
      <c r="K176" s="6"/>
      <c r="L176" s="6"/>
      <c r="M176" s="6"/>
    </row>
    <row r="177" spans="3:13">
      <c r="C177" s="6"/>
      <c r="D177" s="6"/>
      <c r="F177" s="6"/>
      <c r="G177" s="6"/>
      <c r="H177" s="6"/>
      <c r="J177" s="6"/>
      <c r="K177" s="6"/>
      <c r="L177" s="6"/>
      <c r="M177" s="6"/>
    </row>
    <row r="178" spans="3:13">
      <c r="C178" s="6"/>
      <c r="D178" s="6"/>
      <c r="F178" s="6"/>
      <c r="G178" s="6"/>
      <c r="H178" s="6"/>
      <c r="J178" s="6"/>
      <c r="K178" s="6"/>
      <c r="L178" s="6"/>
      <c r="M178" s="6"/>
    </row>
    <row r="179" spans="3:13">
      <c r="C179" s="6"/>
      <c r="D179" s="6"/>
      <c r="F179" s="6"/>
      <c r="G179" s="6"/>
      <c r="H179" s="6"/>
      <c r="J179" s="6"/>
      <c r="K179" s="6"/>
      <c r="L179" s="6"/>
      <c r="M179" s="6"/>
    </row>
    <row r="180" spans="3:13">
      <c r="C180" s="6"/>
      <c r="D180" s="6"/>
      <c r="F180" s="6"/>
      <c r="G180" s="6"/>
      <c r="H180" s="6"/>
      <c r="J180" s="6"/>
      <c r="K180" s="6"/>
      <c r="L180" s="6"/>
      <c r="M180" s="6"/>
    </row>
    <row r="181" spans="3:13">
      <c r="C181" s="6"/>
      <c r="D181" s="6"/>
      <c r="F181" s="6"/>
      <c r="G181" s="6"/>
      <c r="H181" s="6"/>
      <c r="J181" s="6"/>
      <c r="K181" s="6"/>
      <c r="L181" s="6"/>
      <c r="M181" s="6"/>
    </row>
    <row r="182" spans="3:13">
      <c r="C182" s="6"/>
      <c r="D182" s="6"/>
      <c r="F182" s="6"/>
      <c r="G182" s="6"/>
      <c r="H182" s="6"/>
      <c r="J182" s="6"/>
      <c r="K182" s="6"/>
      <c r="L182" s="6"/>
      <c r="M182" s="6"/>
    </row>
    <row r="183" spans="3:13">
      <c r="C183" s="6"/>
      <c r="D183" s="6"/>
      <c r="F183" s="6"/>
      <c r="G183" s="6"/>
      <c r="H183" s="6"/>
      <c r="J183" s="6"/>
      <c r="K183" s="6"/>
      <c r="L183" s="6"/>
      <c r="M183" s="6"/>
    </row>
    <row r="184" spans="3:13">
      <c r="C184" s="6"/>
      <c r="D184" s="6"/>
      <c r="F184" s="6"/>
      <c r="G184" s="6"/>
      <c r="H184" s="6"/>
      <c r="J184" s="6"/>
      <c r="K184" s="6"/>
      <c r="L184" s="6"/>
      <c r="M184" s="6"/>
    </row>
    <row r="185" spans="3:13">
      <c r="C185" s="6"/>
      <c r="D185" s="6"/>
      <c r="F185" s="6"/>
      <c r="G185" s="6"/>
      <c r="H185" s="6"/>
      <c r="J185" s="6"/>
      <c r="K185" s="6"/>
      <c r="L185" s="6"/>
      <c r="M185" s="6"/>
    </row>
    <row r="186" spans="3:13">
      <c r="C186" s="6"/>
      <c r="D186" s="6"/>
      <c r="F186" s="6"/>
      <c r="G186" s="6"/>
      <c r="H186" s="6"/>
      <c r="J186" s="6"/>
      <c r="K186" s="6"/>
      <c r="L186" s="6"/>
      <c r="M186" s="6"/>
    </row>
    <row r="187" spans="3:13">
      <c r="C187" s="6"/>
      <c r="D187" s="6"/>
      <c r="F187" s="6"/>
      <c r="G187" s="6"/>
      <c r="H187" s="6"/>
      <c r="J187" s="6"/>
      <c r="K187" s="6"/>
      <c r="L187" s="6"/>
      <c r="M187" s="6"/>
    </row>
    <row r="188" spans="3:13">
      <c r="C188" s="6"/>
      <c r="D188" s="6"/>
      <c r="F188" s="6"/>
      <c r="G188" s="6"/>
      <c r="H188" s="6"/>
      <c r="J188" s="6"/>
      <c r="K188" s="6"/>
      <c r="L188" s="6"/>
      <c r="M188" s="6"/>
    </row>
    <row r="189" spans="3:13">
      <c r="C189" s="6"/>
      <c r="D189" s="6"/>
      <c r="F189" s="6"/>
      <c r="G189" s="6"/>
      <c r="H189" s="6"/>
      <c r="J189" s="6"/>
      <c r="K189" s="6"/>
      <c r="L189" s="6"/>
      <c r="M189" s="6"/>
    </row>
    <row r="190" spans="3:13">
      <c r="C190" s="6"/>
      <c r="D190" s="6"/>
      <c r="F190" s="6"/>
      <c r="G190" s="6"/>
      <c r="H190" s="6"/>
      <c r="J190" s="6"/>
      <c r="K190" s="6"/>
      <c r="L190" s="6"/>
      <c r="M190" s="6"/>
    </row>
    <row r="191" spans="3:13">
      <c r="C191" s="6"/>
      <c r="D191" s="6"/>
      <c r="F191" s="6"/>
      <c r="G191" s="6"/>
      <c r="H191" s="6"/>
      <c r="J191" s="6"/>
      <c r="K191" s="6"/>
      <c r="L191" s="6"/>
      <c r="M191" s="6"/>
    </row>
    <row r="192" spans="3:13">
      <c r="C192" s="6"/>
      <c r="D192" s="6"/>
      <c r="F192" s="6"/>
      <c r="G192" s="6"/>
      <c r="H192" s="6"/>
      <c r="J192" s="6"/>
      <c r="K192" s="6"/>
      <c r="L192" s="6"/>
      <c r="M192" s="6"/>
    </row>
    <row r="193" spans="3:13">
      <c r="C193" s="6"/>
      <c r="D193" s="6"/>
      <c r="F193" s="6"/>
      <c r="G193" s="6"/>
      <c r="H193" s="6"/>
      <c r="J193" s="6"/>
      <c r="K193" s="6"/>
      <c r="L193" s="6"/>
      <c r="M193" s="6"/>
    </row>
    <row r="194" spans="3:13">
      <c r="C194" s="6"/>
      <c r="D194" s="6"/>
      <c r="F194" s="6"/>
      <c r="G194" s="6"/>
      <c r="H194" s="6"/>
      <c r="J194" s="6"/>
      <c r="K194" s="6"/>
      <c r="L194" s="6"/>
      <c r="M194" s="6"/>
    </row>
    <row r="195" spans="3:13">
      <c r="C195" s="6"/>
      <c r="D195" s="6"/>
      <c r="F195" s="6"/>
      <c r="G195" s="6"/>
      <c r="H195" s="6"/>
      <c r="J195" s="6"/>
      <c r="K195" s="6"/>
      <c r="L195" s="6"/>
      <c r="M195" s="6"/>
    </row>
    <row r="196" spans="3:13">
      <c r="C196" s="6"/>
      <c r="D196" s="6"/>
      <c r="F196" s="6"/>
      <c r="G196" s="6"/>
      <c r="H196" s="6"/>
      <c r="J196" s="6"/>
      <c r="K196" s="6"/>
      <c r="L196" s="6"/>
      <c r="M196" s="6"/>
    </row>
    <row r="197" spans="3:13">
      <c r="C197" s="6"/>
      <c r="D197" s="6"/>
      <c r="F197" s="6"/>
      <c r="G197" s="6"/>
      <c r="H197" s="6"/>
      <c r="J197" s="6"/>
      <c r="K197" s="6"/>
      <c r="L197" s="6"/>
      <c r="M197" s="6"/>
    </row>
    <row r="198" spans="3:13">
      <c r="C198" s="6"/>
      <c r="D198" s="6"/>
      <c r="F198" s="6"/>
      <c r="G198" s="6"/>
      <c r="H198" s="6"/>
      <c r="J198" s="6"/>
      <c r="K198" s="6"/>
      <c r="L198" s="6"/>
      <c r="M198" s="6"/>
    </row>
    <row r="199" spans="3:13">
      <c r="C199" s="6"/>
      <c r="D199" s="6"/>
      <c r="F199" s="6"/>
      <c r="G199" s="6"/>
      <c r="H199" s="6"/>
      <c r="J199" s="6"/>
      <c r="K199" s="6"/>
      <c r="L199" s="6"/>
      <c r="M199" s="6"/>
    </row>
    <row r="200" spans="3:13">
      <c r="C200" s="6"/>
      <c r="D200" s="6"/>
      <c r="F200" s="6"/>
      <c r="G200" s="6"/>
      <c r="H200" s="6"/>
      <c r="J200" s="6"/>
      <c r="K200" s="6"/>
      <c r="L200" s="6"/>
      <c r="M200" s="6"/>
    </row>
    <row r="201" spans="3:13">
      <c r="C201" s="6"/>
      <c r="D201" s="6"/>
      <c r="F201" s="6"/>
      <c r="G201" s="6"/>
      <c r="H201" s="6"/>
      <c r="J201" s="6"/>
      <c r="K201" s="6"/>
      <c r="L201" s="6"/>
      <c r="M201" s="6"/>
    </row>
    <row r="202" spans="3:13">
      <c r="C202" s="6"/>
      <c r="D202" s="6"/>
      <c r="F202" s="6"/>
      <c r="G202" s="6"/>
      <c r="H202" s="6"/>
      <c r="J202" s="6"/>
      <c r="K202" s="6"/>
      <c r="L202" s="6"/>
      <c r="M202" s="6"/>
    </row>
    <row r="203" spans="3:13">
      <c r="C203" s="6"/>
      <c r="D203" s="6"/>
      <c r="F203" s="6"/>
      <c r="G203" s="6"/>
      <c r="H203" s="6"/>
      <c r="J203" s="6"/>
      <c r="K203" s="6"/>
      <c r="L203" s="6"/>
      <c r="M203" s="6"/>
    </row>
    <row r="204" spans="3:13">
      <c r="C204" s="6"/>
      <c r="D204" s="6"/>
      <c r="F204" s="6"/>
      <c r="G204" s="6"/>
      <c r="H204" s="6"/>
      <c r="J204" s="6"/>
      <c r="K204" s="6"/>
      <c r="L204" s="6"/>
      <c r="M204" s="6"/>
    </row>
    <row r="205" spans="3:13">
      <c r="C205" s="6"/>
      <c r="D205" s="6"/>
      <c r="F205" s="6"/>
      <c r="G205" s="6"/>
      <c r="H205" s="6"/>
      <c r="J205" s="6"/>
      <c r="K205" s="6"/>
      <c r="L205" s="6"/>
      <c r="M205" s="6"/>
    </row>
    <row r="206" spans="3:13">
      <c r="C206" s="6"/>
      <c r="D206" s="6"/>
      <c r="F206" s="6"/>
      <c r="G206" s="6"/>
      <c r="H206" s="6"/>
      <c r="J206" s="6"/>
      <c r="K206" s="6"/>
      <c r="L206" s="6"/>
      <c r="M206" s="6"/>
    </row>
    <row r="207" spans="3:13">
      <c r="C207" s="6"/>
      <c r="D207" s="6"/>
      <c r="F207" s="6"/>
      <c r="G207" s="6"/>
      <c r="H207" s="6"/>
      <c r="J207" s="6"/>
      <c r="K207" s="6"/>
      <c r="L207" s="6"/>
      <c r="M207" s="6"/>
    </row>
    <row r="208" spans="3:13">
      <c r="C208" s="6"/>
      <c r="D208" s="6"/>
      <c r="F208" s="6"/>
      <c r="G208" s="6"/>
      <c r="H208" s="6"/>
      <c r="J208" s="6"/>
      <c r="K208" s="6"/>
      <c r="L208" s="6"/>
      <c r="M208" s="6"/>
    </row>
    <row r="209" spans="3:13">
      <c r="C209" s="6"/>
      <c r="D209" s="6"/>
      <c r="F209" s="6"/>
      <c r="G209" s="6"/>
      <c r="H209" s="6"/>
      <c r="J209" s="6"/>
      <c r="K209" s="6"/>
      <c r="L209" s="6"/>
      <c r="M209" s="6"/>
    </row>
    <row r="210" spans="3:13">
      <c r="C210" s="6"/>
      <c r="D210" s="6"/>
      <c r="F210" s="6"/>
      <c r="G210" s="6"/>
      <c r="H210" s="6"/>
      <c r="J210" s="6"/>
      <c r="K210" s="6"/>
      <c r="L210" s="6"/>
      <c r="M210" s="6"/>
    </row>
    <row r="211" spans="3:13">
      <c r="C211" s="6"/>
      <c r="D211" s="6"/>
      <c r="F211" s="6"/>
      <c r="G211" s="6"/>
      <c r="H211" s="6"/>
      <c r="J211" s="6"/>
      <c r="K211" s="6"/>
      <c r="L211" s="6"/>
      <c r="M211" s="6"/>
    </row>
    <row r="212" spans="3:13">
      <c r="C212" s="6"/>
      <c r="D212" s="6"/>
      <c r="F212" s="6"/>
      <c r="G212" s="6"/>
      <c r="H212" s="6"/>
      <c r="J212" s="6"/>
      <c r="K212" s="6"/>
      <c r="L212" s="6"/>
      <c r="M212" s="6"/>
    </row>
    <row r="213" spans="3:13">
      <c r="C213" s="6"/>
      <c r="D213" s="6"/>
      <c r="F213" s="6"/>
      <c r="G213" s="6"/>
      <c r="H213" s="6"/>
      <c r="J213" s="6"/>
      <c r="K213" s="6"/>
      <c r="L213" s="6"/>
      <c r="M213" s="6"/>
    </row>
    <row r="214" spans="3:13">
      <c r="C214" s="6"/>
      <c r="D214" s="6"/>
      <c r="F214" s="6"/>
      <c r="G214" s="6"/>
      <c r="H214" s="6"/>
      <c r="J214" s="6"/>
      <c r="K214" s="6"/>
      <c r="L214" s="6"/>
      <c r="M214" s="6"/>
    </row>
    <row r="215" spans="3:13">
      <c r="C215" s="6"/>
      <c r="D215" s="6"/>
      <c r="F215" s="6"/>
      <c r="G215" s="6"/>
      <c r="H215" s="6"/>
      <c r="J215" s="6"/>
      <c r="K215" s="6"/>
      <c r="L215" s="6"/>
      <c r="M215" s="6"/>
    </row>
    <row r="216" spans="3:13">
      <c r="C216" s="6"/>
      <c r="D216" s="6"/>
      <c r="F216" s="6"/>
      <c r="G216" s="6"/>
      <c r="H216" s="6"/>
      <c r="J216" s="6"/>
      <c r="K216" s="6"/>
      <c r="L216" s="6"/>
      <c r="M216" s="6"/>
    </row>
    <row r="217" spans="3:13">
      <c r="C217" s="6"/>
      <c r="D217" s="6"/>
      <c r="F217" s="6"/>
      <c r="G217" s="6"/>
      <c r="H217" s="6"/>
      <c r="J217" s="6"/>
      <c r="K217" s="6"/>
      <c r="L217" s="6"/>
      <c r="M217" s="6"/>
    </row>
    <row r="218" spans="3:13">
      <c r="C218" s="6"/>
      <c r="D218" s="6"/>
      <c r="F218" s="6"/>
      <c r="G218" s="6"/>
      <c r="H218" s="6"/>
      <c r="J218" s="6"/>
      <c r="K218" s="6"/>
      <c r="L218" s="6"/>
      <c r="M218" s="6"/>
    </row>
    <row r="219" spans="3:13">
      <c r="C219" s="6"/>
      <c r="D219" s="6"/>
      <c r="F219" s="6"/>
      <c r="G219" s="6"/>
      <c r="H219" s="6"/>
      <c r="J219" s="6"/>
      <c r="K219" s="6"/>
      <c r="L219" s="6"/>
      <c r="M219" s="6"/>
    </row>
    <row r="220" spans="3:13">
      <c r="C220" s="6"/>
      <c r="D220" s="6"/>
      <c r="F220" s="6"/>
      <c r="G220" s="6"/>
      <c r="H220" s="6"/>
      <c r="J220" s="6"/>
      <c r="K220" s="6"/>
      <c r="L220" s="6"/>
      <c r="M220" s="6"/>
    </row>
    <row r="221" spans="3:13">
      <c r="C221" s="6"/>
      <c r="D221" s="6"/>
      <c r="F221" s="6"/>
      <c r="G221" s="6"/>
      <c r="H221" s="6"/>
      <c r="J221" s="6"/>
      <c r="K221" s="6"/>
      <c r="L221" s="6"/>
      <c r="M221" s="6"/>
    </row>
    <row r="222" spans="3:13">
      <c r="C222" s="6"/>
      <c r="D222" s="6"/>
      <c r="F222" s="6"/>
      <c r="G222" s="6"/>
      <c r="H222" s="6"/>
      <c r="J222" s="6"/>
      <c r="K222" s="6"/>
      <c r="L222" s="6"/>
      <c r="M222" s="6"/>
    </row>
    <row r="223" spans="3:13">
      <c r="C223" s="6"/>
      <c r="D223" s="6"/>
      <c r="F223" s="6"/>
      <c r="G223" s="6"/>
      <c r="H223" s="6"/>
      <c r="J223" s="6"/>
      <c r="K223" s="6"/>
      <c r="L223" s="6"/>
      <c r="M223" s="6"/>
    </row>
    <row r="224" spans="3:13">
      <c r="C224" s="6"/>
      <c r="D224" s="6"/>
      <c r="F224" s="6"/>
      <c r="G224" s="6"/>
      <c r="H224" s="6"/>
      <c r="J224" s="6"/>
      <c r="K224" s="6"/>
      <c r="L224" s="6"/>
      <c r="M224" s="6"/>
    </row>
    <row r="225" spans="3:13">
      <c r="C225" s="6"/>
      <c r="D225" s="6"/>
      <c r="F225" s="6"/>
      <c r="G225" s="6"/>
      <c r="H225" s="6"/>
      <c r="J225" s="6"/>
      <c r="K225" s="6"/>
      <c r="L225" s="6"/>
      <c r="M225" s="6"/>
    </row>
    <row r="226" spans="3:13">
      <c r="C226" s="6"/>
      <c r="D226" s="6"/>
      <c r="F226" s="6"/>
      <c r="G226" s="6"/>
      <c r="H226" s="6"/>
      <c r="J226" s="6"/>
      <c r="K226" s="6"/>
      <c r="L226" s="6"/>
      <c r="M226" s="6"/>
    </row>
    <row r="227" spans="3:13">
      <c r="C227" s="6"/>
      <c r="D227" s="6"/>
      <c r="F227" s="6"/>
      <c r="G227" s="6"/>
      <c r="H227" s="6"/>
      <c r="J227" s="6"/>
      <c r="K227" s="6"/>
      <c r="L227" s="6"/>
      <c r="M227" s="6"/>
    </row>
    <row r="228" spans="3:13">
      <c r="C228" s="6"/>
      <c r="D228" s="6"/>
      <c r="F228" s="6"/>
      <c r="G228" s="6"/>
      <c r="H228" s="6"/>
      <c r="J228" s="6"/>
      <c r="K228" s="6"/>
      <c r="L228" s="6"/>
      <c r="M228" s="6"/>
    </row>
    <row r="229" spans="3:13">
      <c r="C229" s="6"/>
      <c r="D229" s="6"/>
      <c r="F229" s="6"/>
      <c r="G229" s="6"/>
      <c r="H229" s="6"/>
      <c r="J229" s="6"/>
      <c r="K229" s="6"/>
      <c r="L229" s="6"/>
      <c r="M229" s="6"/>
    </row>
    <row r="230" spans="3:13">
      <c r="C230" s="6"/>
      <c r="D230" s="6"/>
      <c r="F230" s="6"/>
      <c r="G230" s="6"/>
      <c r="H230" s="6"/>
      <c r="J230" s="6"/>
      <c r="K230" s="6"/>
      <c r="L230" s="6"/>
      <c r="M230" s="6"/>
    </row>
    <row r="231" spans="3:13">
      <c r="C231" s="6"/>
      <c r="D231" s="6"/>
      <c r="F231" s="6"/>
      <c r="G231" s="6"/>
      <c r="H231" s="6"/>
      <c r="J231" s="6"/>
      <c r="K231" s="6"/>
      <c r="L231" s="6"/>
      <c r="M231" s="6"/>
    </row>
    <row r="232" spans="3:13">
      <c r="C232" s="6"/>
      <c r="D232" s="6"/>
      <c r="F232" s="6"/>
      <c r="G232" s="6"/>
      <c r="H232" s="6"/>
      <c r="J232" s="6"/>
      <c r="K232" s="6"/>
      <c r="L232" s="6"/>
      <c r="M232" s="6"/>
    </row>
    <row r="233" spans="3:13">
      <c r="C233" s="6"/>
      <c r="D233" s="6"/>
      <c r="F233" s="6"/>
      <c r="G233" s="6"/>
      <c r="H233" s="6"/>
      <c r="J233" s="6"/>
      <c r="K233" s="6"/>
      <c r="L233" s="6"/>
      <c r="M233" s="6"/>
    </row>
    <row r="234" spans="3:13">
      <c r="C234" s="6"/>
      <c r="D234" s="6"/>
      <c r="F234" s="6"/>
      <c r="G234" s="6"/>
      <c r="H234" s="6"/>
      <c r="J234" s="6"/>
      <c r="K234" s="6"/>
      <c r="L234" s="6"/>
      <c r="M234" s="6"/>
    </row>
    <row r="235" spans="3:13">
      <c r="C235" s="6"/>
      <c r="D235" s="6"/>
      <c r="F235" s="6"/>
      <c r="G235" s="6"/>
      <c r="H235" s="6"/>
      <c r="J235" s="6"/>
      <c r="K235" s="6"/>
      <c r="L235" s="6"/>
      <c r="M235" s="6"/>
    </row>
    <row r="236" spans="3:13">
      <c r="C236" s="6"/>
      <c r="D236" s="6"/>
      <c r="F236" s="6"/>
      <c r="G236" s="6"/>
      <c r="H236" s="6"/>
      <c r="J236" s="6"/>
      <c r="K236" s="6"/>
      <c r="L236" s="6"/>
      <c r="M236" s="6"/>
    </row>
    <row r="237" spans="3:13">
      <c r="C237" s="6"/>
      <c r="D237" s="6"/>
      <c r="F237" s="6"/>
      <c r="G237" s="6"/>
      <c r="H237" s="6"/>
      <c r="J237" s="6"/>
      <c r="K237" s="6"/>
      <c r="L237" s="6"/>
      <c r="M237" s="6"/>
    </row>
    <row r="238" spans="3:13">
      <c r="C238" s="6"/>
      <c r="D238" s="6"/>
      <c r="F238" s="6"/>
      <c r="G238" s="6"/>
      <c r="H238" s="6"/>
      <c r="J238" s="6"/>
      <c r="K238" s="6"/>
      <c r="L238" s="6"/>
      <c r="M238" s="6"/>
    </row>
    <row r="239" spans="3:13">
      <c r="C239" s="6"/>
      <c r="D239" s="6"/>
      <c r="F239" s="6"/>
      <c r="G239" s="6"/>
      <c r="H239" s="6"/>
      <c r="J239" s="6"/>
      <c r="K239" s="6"/>
      <c r="L239" s="6"/>
      <c r="M239" s="6"/>
    </row>
    <row r="240" spans="3:13">
      <c r="C240" s="6"/>
      <c r="D240" s="6"/>
      <c r="F240" s="6"/>
      <c r="G240" s="6"/>
      <c r="H240" s="6"/>
      <c r="J240" s="6"/>
      <c r="K240" s="6"/>
      <c r="L240" s="6"/>
      <c r="M240" s="6"/>
    </row>
    <row r="241" spans="3:13">
      <c r="C241" s="6"/>
      <c r="D241" s="6"/>
      <c r="F241" s="6"/>
      <c r="G241" s="6"/>
      <c r="H241" s="6"/>
      <c r="J241" s="6"/>
      <c r="K241" s="6"/>
      <c r="L241" s="6"/>
      <c r="M241" s="6"/>
    </row>
    <row r="242" spans="3:13">
      <c r="C242" s="6"/>
      <c r="D242" s="6"/>
      <c r="F242" s="6"/>
      <c r="G242" s="6"/>
      <c r="H242" s="6"/>
      <c r="J242" s="6"/>
      <c r="K242" s="6"/>
      <c r="L242" s="6"/>
      <c r="M242" s="6"/>
    </row>
    <row r="243" spans="3:13">
      <c r="C243" s="6"/>
      <c r="D243" s="6"/>
      <c r="F243" s="6"/>
      <c r="G243" s="6"/>
      <c r="H243" s="6"/>
      <c r="J243" s="6"/>
      <c r="K243" s="6"/>
      <c r="L243" s="6"/>
      <c r="M243" s="6"/>
    </row>
    <row r="244" spans="3:13">
      <c r="C244" s="6"/>
      <c r="D244" s="6"/>
      <c r="F244" s="6"/>
      <c r="G244" s="6"/>
      <c r="H244" s="6"/>
      <c r="J244" s="6"/>
      <c r="K244" s="6"/>
      <c r="L244" s="6"/>
      <c r="M244" s="6"/>
    </row>
    <row r="245" spans="3:13">
      <c r="C245" s="6"/>
      <c r="D245" s="6"/>
      <c r="F245" s="6"/>
      <c r="G245" s="6"/>
      <c r="H245" s="6"/>
      <c r="J245" s="6"/>
      <c r="K245" s="6"/>
      <c r="L245" s="6"/>
      <c r="M245" s="6"/>
    </row>
    <row r="246" spans="3:13">
      <c r="C246" s="6"/>
      <c r="D246" s="6"/>
      <c r="F246" s="6"/>
      <c r="G246" s="6"/>
      <c r="H246" s="6"/>
      <c r="J246" s="6"/>
      <c r="K246" s="6"/>
      <c r="L246" s="6"/>
      <c r="M246" s="6"/>
    </row>
    <row r="247" spans="3:13">
      <c r="C247" s="6"/>
      <c r="D247" s="6"/>
      <c r="F247" s="6"/>
      <c r="G247" s="6"/>
      <c r="H247" s="6"/>
      <c r="J247" s="6"/>
      <c r="K247" s="6"/>
      <c r="L247" s="6"/>
      <c r="M247" s="6"/>
    </row>
    <row r="248" spans="3:13">
      <c r="C248" s="6"/>
      <c r="D248" s="6"/>
      <c r="F248" s="6"/>
      <c r="G248" s="6"/>
      <c r="H248" s="6"/>
      <c r="J248" s="6"/>
      <c r="K248" s="6"/>
      <c r="L248" s="6"/>
      <c r="M248" s="6"/>
    </row>
    <row r="249" spans="3:13">
      <c r="C249" s="6"/>
      <c r="D249" s="6"/>
      <c r="F249" s="6"/>
      <c r="G249" s="6"/>
      <c r="H249" s="6"/>
      <c r="J249" s="6"/>
      <c r="K249" s="6"/>
      <c r="L249" s="6"/>
      <c r="M249" s="6"/>
    </row>
    <row r="250" spans="3:13">
      <c r="C250" s="6"/>
      <c r="D250" s="6"/>
      <c r="F250" s="6"/>
      <c r="G250" s="6"/>
      <c r="H250" s="6"/>
      <c r="J250" s="6"/>
      <c r="K250" s="6"/>
      <c r="L250" s="6"/>
      <c r="M250" s="6"/>
    </row>
    <row r="251" spans="3:13">
      <c r="C251" s="6"/>
      <c r="D251" s="6"/>
      <c r="F251" s="6"/>
      <c r="G251" s="6"/>
      <c r="H251" s="6"/>
      <c r="J251" s="6"/>
      <c r="K251" s="6"/>
      <c r="L251" s="6"/>
      <c r="M251" s="6"/>
    </row>
    <row r="252" spans="3:13">
      <c r="C252" s="6"/>
      <c r="D252" s="6"/>
      <c r="F252" s="6"/>
      <c r="G252" s="6"/>
      <c r="H252" s="6"/>
      <c r="J252" s="6"/>
      <c r="K252" s="6"/>
      <c r="L252" s="6"/>
      <c r="M252" s="6"/>
    </row>
    <row r="253" spans="3:13">
      <c r="C253" s="6"/>
      <c r="D253" s="6"/>
      <c r="F253" s="6"/>
      <c r="G253" s="6"/>
      <c r="H253" s="6"/>
      <c r="J253" s="6"/>
      <c r="K253" s="6"/>
      <c r="L253" s="6"/>
      <c r="M253" s="6"/>
    </row>
    <row r="254" spans="3:13">
      <c r="C254" s="6"/>
      <c r="D254" s="6"/>
      <c r="F254" s="6"/>
      <c r="G254" s="6"/>
      <c r="H254" s="6"/>
      <c r="J254" s="6"/>
      <c r="K254" s="6"/>
      <c r="L254" s="6"/>
      <c r="M254" s="6"/>
    </row>
    <row r="255" spans="3:13">
      <c r="C255" s="6"/>
      <c r="D255" s="6"/>
      <c r="F255" s="6"/>
      <c r="G255" s="6"/>
      <c r="H255" s="6"/>
      <c r="J255" s="6"/>
      <c r="K255" s="6"/>
      <c r="L255" s="6"/>
      <c r="M255" s="6"/>
    </row>
    <row r="256" spans="3:13">
      <c r="C256" s="6"/>
      <c r="D256" s="6"/>
      <c r="F256" s="6"/>
      <c r="G256" s="6"/>
      <c r="H256" s="6"/>
      <c r="J256" s="6"/>
      <c r="K256" s="6"/>
      <c r="L256" s="6"/>
      <c r="M256" s="6"/>
    </row>
    <row r="257" spans="3:13">
      <c r="C257" s="6"/>
      <c r="D257" s="6"/>
      <c r="F257" s="6"/>
      <c r="G257" s="6"/>
      <c r="H257" s="6"/>
      <c r="J257" s="6"/>
      <c r="K257" s="6"/>
      <c r="L257" s="6"/>
      <c r="M257" s="6"/>
    </row>
    <row r="258" spans="3:13">
      <c r="C258" s="6"/>
      <c r="D258" s="6"/>
      <c r="F258" s="6"/>
      <c r="G258" s="6"/>
      <c r="H258" s="6"/>
      <c r="J258" s="6"/>
      <c r="K258" s="6"/>
      <c r="L258" s="6"/>
      <c r="M258" s="6"/>
    </row>
    <row r="259" spans="3:13">
      <c r="C259" s="6"/>
      <c r="D259" s="6"/>
      <c r="F259" s="6"/>
      <c r="G259" s="6"/>
      <c r="H259" s="6"/>
      <c r="J259" s="6"/>
      <c r="K259" s="6"/>
      <c r="L259" s="6"/>
      <c r="M259" s="6"/>
    </row>
    <row r="260" spans="3:13">
      <c r="C260" s="6"/>
      <c r="D260" s="6"/>
      <c r="F260" s="6"/>
      <c r="G260" s="6"/>
      <c r="H260" s="6"/>
      <c r="J260" s="6"/>
      <c r="K260" s="6"/>
      <c r="L260" s="6"/>
      <c r="M260" s="6"/>
    </row>
    <row r="261" spans="3:13">
      <c r="C261" s="6"/>
      <c r="D261" s="6"/>
      <c r="F261" s="6"/>
      <c r="G261" s="6"/>
      <c r="H261" s="6"/>
      <c r="J261" s="6"/>
      <c r="K261" s="6"/>
      <c r="L261" s="6"/>
      <c r="M261" s="6"/>
    </row>
    <row r="262" spans="3:13">
      <c r="C262" s="6"/>
      <c r="D262" s="6"/>
      <c r="F262" s="6"/>
      <c r="G262" s="6"/>
      <c r="H262" s="6"/>
      <c r="J262" s="6"/>
      <c r="K262" s="6"/>
      <c r="L262" s="6"/>
      <c r="M262" s="6"/>
    </row>
    <row r="263" spans="3:13">
      <c r="C263" s="6"/>
      <c r="D263" s="6"/>
      <c r="F263" s="6"/>
      <c r="G263" s="6"/>
      <c r="H263" s="6"/>
      <c r="J263" s="6"/>
      <c r="K263" s="6"/>
      <c r="L263" s="6"/>
      <c r="M263" s="6"/>
    </row>
    <row r="264" spans="3:13">
      <c r="C264" s="6"/>
      <c r="D264" s="6"/>
      <c r="F264" s="6"/>
      <c r="G264" s="6"/>
      <c r="H264" s="6"/>
      <c r="J264" s="6"/>
      <c r="K264" s="6"/>
      <c r="L264" s="6"/>
      <c r="M264" s="6"/>
    </row>
    <row r="265" spans="3:13">
      <c r="C265" s="6"/>
      <c r="D265" s="6"/>
      <c r="F265" s="6"/>
      <c r="G265" s="6"/>
      <c r="H265" s="6"/>
      <c r="J265" s="6"/>
      <c r="K265" s="6"/>
      <c r="L265" s="6"/>
      <c r="M265" s="6"/>
    </row>
    <row r="266" spans="3:13">
      <c r="C266" s="6"/>
      <c r="D266" s="6"/>
      <c r="F266" s="6"/>
      <c r="G266" s="6"/>
      <c r="H266" s="6"/>
      <c r="J266" s="6"/>
      <c r="K266" s="6"/>
      <c r="L266" s="6"/>
      <c r="M266" s="6"/>
    </row>
    <row r="267" spans="3:13">
      <c r="C267" s="6"/>
      <c r="D267" s="6"/>
      <c r="F267" s="6"/>
      <c r="G267" s="6"/>
      <c r="H267" s="6"/>
      <c r="J267" s="6"/>
      <c r="K267" s="6"/>
      <c r="L267" s="6"/>
      <c r="M267" s="6"/>
    </row>
    <row r="268" spans="3:13">
      <c r="C268" s="6"/>
      <c r="D268" s="6"/>
      <c r="F268" s="6"/>
      <c r="G268" s="6"/>
      <c r="H268" s="6"/>
      <c r="J268" s="6"/>
      <c r="K268" s="6"/>
      <c r="L268" s="6"/>
      <c r="M268" s="6"/>
    </row>
    <row r="269" spans="3:13">
      <c r="C269" s="6"/>
      <c r="D269" s="6"/>
      <c r="F269" s="6"/>
      <c r="G269" s="6"/>
      <c r="H269" s="6"/>
      <c r="J269" s="6"/>
      <c r="K269" s="6"/>
      <c r="L269" s="6"/>
      <c r="M269" s="6"/>
    </row>
    <row r="270" spans="3:13">
      <c r="C270" s="6"/>
      <c r="D270" s="6"/>
      <c r="F270" s="6"/>
      <c r="G270" s="6"/>
      <c r="H270" s="6"/>
      <c r="J270" s="6"/>
      <c r="K270" s="6"/>
      <c r="L270" s="6"/>
      <c r="M270" s="6"/>
    </row>
    <row r="271" spans="3:13">
      <c r="C271" s="6"/>
      <c r="D271" s="6"/>
      <c r="F271" s="6"/>
      <c r="G271" s="6"/>
      <c r="H271" s="6"/>
      <c r="J271" s="6"/>
      <c r="K271" s="6"/>
      <c r="L271" s="6"/>
      <c r="M271" s="6"/>
    </row>
    <row r="272" spans="3:13">
      <c r="C272" s="6"/>
      <c r="D272" s="6"/>
      <c r="F272" s="6"/>
      <c r="G272" s="6"/>
      <c r="H272" s="6"/>
      <c r="J272" s="6"/>
      <c r="K272" s="6"/>
      <c r="L272" s="6"/>
      <c r="M272" s="6"/>
    </row>
    <row r="273" spans="3:13">
      <c r="C273" s="6"/>
      <c r="D273" s="6"/>
      <c r="F273" s="6"/>
      <c r="G273" s="6"/>
      <c r="H273" s="6"/>
      <c r="J273" s="6"/>
      <c r="K273" s="6"/>
      <c r="L273" s="6"/>
      <c r="M273" s="6"/>
    </row>
    <row r="274" spans="3:13">
      <c r="C274" s="6"/>
      <c r="D274" s="6"/>
      <c r="F274" s="6"/>
      <c r="G274" s="6"/>
      <c r="H274" s="6"/>
      <c r="J274" s="6"/>
      <c r="K274" s="6"/>
      <c r="L274" s="6"/>
      <c r="M274" s="6"/>
    </row>
    <row r="275" spans="3:13">
      <c r="C275" s="6"/>
      <c r="D275" s="6"/>
      <c r="F275" s="6"/>
      <c r="G275" s="6"/>
      <c r="H275" s="6"/>
      <c r="J275" s="6"/>
      <c r="K275" s="6"/>
      <c r="L275" s="6"/>
      <c r="M275" s="6"/>
    </row>
    <row r="276" spans="3:13">
      <c r="C276" s="6"/>
      <c r="D276" s="6"/>
      <c r="F276" s="6"/>
      <c r="G276" s="6"/>
      <c r="H276" s="6"/>
      <c r="J276" s="6"/>
      <c r="K276" s="6"/>
      <c r="L276" s="6"/>
      <c r="M276" s="6"/>
    </row>
    <row r="277" spans="3:13">
      <c r="C277" s="6"/>
      <c r="D277" s="6"/>
      <c r="F277" s="6"/>
      <c r="G277" s="6"/>
      <c r="H277" s="6"/>
      <c r="J277" s="6"/>
      <c r="K277" s="6"/>
      <c r="L277" s="6"/>
      <c r="M277" s="6"/>
    </row>
    <row r="278" spans="3:13">
      <c r="C278" s="6"/>
      <c r="D278" s="6"/>
      <c r="F278" s="6"/>
      <c r="G278" s="6"/>
      <c r="H278" s="6"/>
      <c r="J278" s="6"/>
      <c r="K278" s="6"/>
      <c r="L278" s="6"/>
      <c r="M278" s="6"/>
    </row>
    <row r="279" spans="3:13">
      <c r="C279" s="6"/>
      <c r="D279" s="6"/>
      <c r="F279" s="6"/>
      <c r="G279" s="6"/>
      <c r="H279" s="6"/>
      <c r="J279" s="6"/>
      <c r="K279" s="6"/>
      <c r="L279" s="6"/>
      <c r="M279" s="6"/>
    </row>
    <row r="280" spans="3:13">
      <c r="C280" s="6"/>
      <c r="D280" s="6"/>
      <c r="F280" s="6"/>
      <c r="G280" s="6"/>
      <c r="H280" s="6"/>
      <c r="J280" s="6"/>
      <c r="K280" s="6"/>
      <c r="L280" s="6"/>
      <c r="M280" s="6"/>
    </row>
    <row r="281" spans="3:13">
      <c r="C281" s="6"/>
      <c r="D281" s="6"/>
      <c r="F281" s="6"/>
      <c r="G281" s="6"/>
      <c r="H281" s="6"/>
      <c r="J281" s="6"/>
      <c r="K281" s="6"/>
      <c r="L281" s="6"/>
      <c r="M281" s="6"/>
    </row>
    <row r="282" spans="3:13">
      <c r="C282" s="6"/>
      <c r="D282" s="6"/>
      <c r="F282" s="6"/>
      <c r="G282" s="6"/>
      <c r="H282" s="6"/>
      <c r="J282" s="6"/>
      <c r="K282" s="6"/>
      <c r="L282" s="6"/>
      <c r="M282" s="6"/>
    </row>
    <row r="283" spans="3:13">
      <c r="C283" s="6"/>
      <c r="D283" s="6"/>
      <c r="F283" s="6"/>
      <c r="G283" s="6"/>
      <c r="H283" s="6"/>
      <c r="J283" s="6"/>
      <c r="K283" s="6"/>
      <c r="L283" s="6"/>
      <c r="M283" s="6"/>
    </row>
    <row r="284" spans="3:13">
      <c r="C284" s="6"/>
      <c r="D284" s="6"/>
      <c r="F284" s="6"/>
      <c r="G284" s="6"/>
      <c r="H284" s="6"/>
      <c r="J284" s="6"/>
      <c r="K284" s="6"/>
      <c r="L284" s="6"/>
      <c r="M284" s="6"/>
    </row>
    <row r="285" spans="3:13">
      <c r="C285" s="6"/>
      <c r="D285" s="6"/>
      <c r="F285" s="6"/>
      <c r="G285" s="6"/>
      <c r="H285" s="6"/>
      <c r="J285" s="6"/>
      <c r="K285" s="6"/>
      <c r="L285" s="6"/>
      <c r="M285" s="6"/>
    </row>
    <row r="286" spans="3:13">
      <c r="C286" s="6"/>
      <c r="D286" s="6"/>
      <c r="F286" s="6"/>
      <c r="G286" s="6"/>
      <c r="H286" s="6"/>
      <c r="J286" s="6"/>
      <c r="K286" s="6"/>
      <c r="L286" s="6"/>
      <c r="M286" s="6"/>
    </row>
    <row r="287" spans="3:13">
      <c r="C287" s="6"/>
      <c r="D287" s="6"/>
      <c r="F287" s="6"/>
      <c r="G287" s="6"/>
      <c r="H287" s="6"/>
      <c r="J287" s="6"/>
      <c r="K287" s="6"/>
      <c r="L287" s="6"/>
      <c r="M287" s="6"/>
    </row>
    <row r="288" spans="3:13">
      <c r="C288" s="6"/>
      <c r="D288" s="6"/>
      <c r="F288" s="6"/>
      <c r="G288" s="6"/>
      <c r="H288" s="6"/>
      <c r="J288" s="6"/>
      <c r="K288" s="6"/>
      <c r="L288" s="6"/>
      <c r="M288" s="6"/>
    </row>
    <row r="289" spans="3:13">
      <c r="C289" s="6"/>
      <c r="D289" s="6"/>
      <c r="F289" s="6"/>
      <c r="G289" s="6"/>
      <c r="H289" s="6"/>
      <c r="J289" s="6"/>
      <c r="K289" s="6"/>
      <c r="L289" s="6"/>
      <c r="M289" s="6"/>
    </row>
    <row r="290" spans="3:13">
      <c r="C290" s="6"/>
      <c r="D290" s="6"/>
      <c r="F290" s="6"/>
      <c r="G290" s="6"/>
      <c r="H290" s="6"/>
      <c r="J290" s="6"/>
      <c r="K290" s="6"/>
      <c r="L290" s="6"/>
      <c r="M290" s="6"/>
    </row>
    <row r="291" spans="3:13">
      <c r="C291" s="6"/>
      <c r="D291" s="6"/>
      <c r="F291" s="6"/>
      <c r="G291" s="6"/>
      <c r="H291" s="6"/>
      <c r="J291" s="6"/>
      <c r="K291" s="6"/>
      <c r="L291" s="6"/>
      <c r="M291" s="6"/>
    </row>
    <row r="292" spans="3:13">
      <c r="C292" s="6"/>
      <c r="D292" s="6"/>
      <c r="F292" s="6"/>
      <c r="G292" s="6"/>
      <c r="H292" s="6"/>
      <c r="J292" s="6"/>
      <c r="K292" s="6"/>
      <c r="L292" s="6"/>
      <c r="M292" s="6"/>
    </row>
    <row r="293" spans="3:13">
      <c r="C293" s="6"/>
      <c r="D293" s="6"/>
      <c r="F293" s="6"/>
      <c r="G293" s="6"/>
      <c r="H293" s="6"/>
      <c r="J293" s="6"/>
      <c r="K293" s="6"/>
      <c r="L293" s="6"/>
      <c r="M293" s="6"/>
    </row>
    <row r="294" spans="3:13">
      <c r="C294" s="6"/>
      <c r="D294" s="6"/>
      <c r="F294" s="6"/>
      <c r="G294" s="6"/>
      <c r="H294" s="6"/>
      <c r="J294" s="6"/>
      <c r="K294" s="6"/>
      <c r="L294" s="6"/>
      <c r="M294" s="6"/>
    </row>
    <row r="295" spans="3:13">
      <c r="C295" s="6"/>
      <c r="D295" s="6"/>
      <c r="F295" s="6"/>
      <c r="G295" s="6"/>
      <c r="H295" s="6"/>
      <c r="J295" s="6"/>
      <c r="K295" s="6"/>
      <c r="L295" s="6"/>
      <c r="M295" s="6"/>
    </row>
    <row r="296" spans="3:13">
      <c r="C296" s="6"/>
      <c r="D296" s="6"/>
      <c r="F296" s="6"/>
      <c r="G296" s="6"/>
      <c r="H296" s="6"/>
      <c r="J296" s="6"/>
      <c r="K296" s="6"/>
      <c r="L296" s="6"/>
      <c r="M296" s="6"/>
    </row>
    <row r="297" spans="3:13">
      <c r="C297" s="6"/>
      <c r="D297" s="6"/>
      <c r="F297" s="6"/>
      <c r="G297" s="6"/>
      <c r="H297" s="6"/>
      <c r="J297" s="6"/>
      <c r="K297" s="6"/>
      <c r="L297" s="6"/>
      <c r="M297" s="6"/>
    </row>
    <row r="298" spans="3:13">
      <c r="C298" s="6"/>
      <c r="D298" s="6"/>
      <c r="F298" s="6"/>
      <c r="G298" s="6"/>
      <c r="H298" s="6"/>
      <c r="J298" s="6"/>
      <c r="K298" s="6"/>
      <c r="L298" s="6"/>
      <c r="M298" s="6"/>
    </row>
    <row r="299" spans="3:13">
      <c r="C299" s="6"/>
      <c r="D299" s="6"/>
      <c r="F299" s="6"/>
      <c r="G299" s="6"/>
      <c r="H299" s="6"/>
      <c r="J299" s="6"/>
      <c r="K299" s="6"/>
      <c r="L299" s="6"/>
      <c r="M299" s="6"/>
    </row>
    <row r="300" spans="3:13">
      <c r="C300" s="6"/>
      <c r="D300" s="6"/>
      <c r="F300" s="6"/>
      <c r="G300" s="6"/>
      <c r="H300" s="6"/>
      <c r="J300" s="6"/>
      <c r="K300" s="6"/>
      <c r="L300" s="6"/>
      <c r="M300" s="6"/>
    </row>
    <row r="301" spans="3:13">
      <c r="C301" s="6"/>
      <c r="D301" s="6"/>
      <c r="F301" s="6"/>
      <c r="G301" s="6"/>
      <c r="H301" s="6"/>
      <c r="J301" s="6"/>
      <c r="K301" s="6"/>
      <c r="L301" s="6"/>
      <c r="M301" s="6"/>
    </row>
    <row r="302" spans="3:13">
      <c r="C302" s="6"/>
      <c r="D302" s="6"/>
      <c r="F302" s="6"/>
      <c r="G302" s="6"/>
      <c r="H302" s="6"/>
      <c r="J302" s="6"/>
      <c r="K302" s="6"/>
      <c r="L302" s="6"/>
      <c r="M302" s="6"/>
    </row>
    <row r="303" spans="3:13">
      <c r="C303" s="6"/>
      <c r="D303" s="6"/>
      <c r="F303" s="6"/>
      <c r="G303" s="6"/>
      <c r="H303" s="6"/>
      <c r="J303" s="6"/>
      <c r="K303" s="6"/>
      <c r="L303" s="6"/>
      <c r="M303" s="6"/>
    </row>
    <row r="304" spans="3:13">
      <c r="C304" s="6"/>
      <c r="D304" s="6"/>
      <c r="F304" s="6"/>
      <c r="G304" s="6"/>
      <c r="H304" s="6"/>
      <c r="J304" s="6"/>
      <c r="K304" s="6"/>
      <c r="L304" s="6"/>
      <c r="M304" s="6"/>
    </row>
    <row r="305" spans="3:13">
      <c r="C305" s="6"/>
      <c r="D305" s="6"/>
      <c r="F305" s="6"/>
      <c r="G305" s="6"/>
      <c r="H305" s="6"/>
      <c r="J305" s="6"/>
      <c r="K305" s="6"/>
      <c r="L305" s="6"/>
      <c r="M305" s="6"/>
    </row>
    <row r="306" spans="3:13">
      <c r="C306" s="6"/>
      <c r="D306" s="6"/>
      <c r="F306" s="6"/>
      <c r="G306" s="6"/>
      <c r="H306" s="6"/>
      <c r="J306" s="6"/>
      <c r="K306" s="6"/>
      <c r="L306" s="6"/>
      <c r="M306" s="6"/>
    </row>
    <row r="307" spans="3:13">
      <c r="C307" s="6"/>
      <c r="D307" s="6"/>
      <c r="F307" s="6"/>
      <c r="G307" s="6"/>
      <c r="H307" s="6"/>
      <c r="J307" s="6"/>
      <c r="K307" s="6"/>
      <c r="L307" s="6"/>
      <c r="M307" s="6"/>
    </row>
    <row r="308" spans="3:13">
      <c r="C308" s="6"/>
      <c r="D308" s="6"/>
      <c r="F308" s="6"/>
      <c r="G308" s="6"/>
      <c r="H308" s="6"/>
      <c r="J308" s="6"/>
      <c r="K308" s="6"/>
      <c r="L308" s="6"/>
      <c r="M308" s="6"/>
    </row>
    <row r="309" spans="3:13">
      <c r="C309" s="6"/>
      <c r="D309" s="6"/>
      <c r="F309" s="6"/>
      <c r="G309" s="6"/>
      <c r="H309" s="6"/>
      <c r="J309" s="6"/>
      <c r="K309" s="6"/>
      <c r="L309" s="6"/>
      <c r="M309" s="6"/>
    </row>
    <row r="310" spans="3:13">
      <c r="C310" s="6"/>
      <c r="D310" s="6"/>
      <c r="F310" s="6"/>
      <c r="G310" s="6"/>
      <c r="H310" s="6"/>
      <c r="J310" s="6"/>
      <c r="K310" s="6"/>
      <c r="L310" s="6"/>
      <c r="M310" s="6"/>
    </row>
    <row r="311" spans="3:13">
      <c r="C311" s="6"/>
      <c r="D311" s="6"/>
      <c r="F311" s="6"/>
      <c r="G311" s="6"/>
      <c r="H311" s="6"/>
      <c r="J311" s="6"/>
      <c r="K311" s="6"/>
      <c r="L311" s="6"/>
      <c r="M311" s="6"/>
    </row>
    <row r="312" spans="3:13">
      <c r="C312" s="6"/>
      <c r="D312" s="6"/>
      <c r="F312" s="6"/>
      <c r="G312" s="6"/>
      <c r="H312" s="6"/>
      <c r="J312" s="6"/>
      <c r="K312" s="6"/>
      <c r="L312" s="6"/>
      <c r="M312" s="6"/>
    </row>
    <row r="313" spans="3:13">
      <c r="C313" s="6"/>
      <c r="D313" s="6"/>
      <c r="F313" s="6"/>
      <c r="G313" s="6"/>
      <c r="H313" s="6"/>
      <c r="J313" s="6"/>
      <c r="K313" s="6"/>
      <c r="L313" s="6"/>
      <c r="M313" s="6"/>
    </row>
    <row r="314" spans="3:13">
      <c r="C314" s="6"/>
      <c r="D314" s="6"/>
      <c r="F314" s="6"/>
      <c r="G314" s="6"/>
      <c r="H314" s="6"/>
      <c r="J314" s="6"/>
      <c r="K314" s="6"/>
      <c r="L314" s="6"/>
      <c r="M314" s="6"/>
    </row>
    <row r="315" spans="3:13">
      <c r="C315" s="6"/>
      <c r="D315" s="6"/>
      <c r="F315" s="6"/>
      <c r="G315" s="6"/>
      <c r="H315" s="6"/>
      <c r="J315" s="6"/>
      <c r="K315" s="6"/>
      <c r="L315" s="6"/>
      <c r="M315" s="6"/>
    </row>
    <row r="316" spans="3:13">
      <c r="C316" s="6"/>
      <c r="D316" s="6"/>
      <c r="F316" s="6"/>
      <c r="G316" s="6"/>
      <c r="H316" s="6"/>
      <c r="J316" s="6"/>
      <c r="K316" s="6"/>
      <c r="L316" s="6"/>
      <c r="M316" s="6"/>
    </row>
    <row r="317" spans="3:13">
      <c r="C317" s="6"/>
      <c r="D317" s="6"/>
      <c r="F317" s="6"/>
      <c r="G317" s="6"/>
      <c r="H317" s="6"/>
      <c r="J317" s="6"/>
      <c r="K317" s="6"/>
      <c r="L317" s="6"/>
      <c r="M317" s="6"/>
    </row>
    <row r="318" spans="3:13">
      <c r="C318" s="6"/>
      <c r="D318" s="6"/>
      <c r="F318" s="6"/>
      <c r="G318" s="6"/>
      <c r="H318" s="6"/>
      <c r="J318" s="6"/>
      <c r="K318" s="6"/>
      <c r="L318" s="6"/>
      <c r="M318" s="6"/>
    </row>
    <row r="319" spans="3:13">
      <c r="C319" s="6"/>
      <c r="D319" s="6"/>
      <c r="F319" s="6"/>
      <c r="G319" s="6"/>
      <c r="H319" s="6"/>
      <c r="J319" s="6"/>
      <c r="K319" s="6"/>
      <c r="L319" s="6"/>
      <c r="M319" s="6"/>
    </row>
    <row r="320" spans="3:13">
      <c r="C320" s="6"/>
      <c r="D320" s="6"/>
      <c r="F320" s="6"/>
      <c r="G320" s="6"/>
      <c r="H320" s="6"/>
      <c r="J320" s="6"/>
      <c r="K320" s="6"/>
      <c r="L320" s="6"/>
      <c r="M320" s="6"/>
    </row>
    <row r="321" spans="3:13">
      <c r="C321" s="6"/>
      <c r="D321" s="6"/>
      <c r="F321" s="6"/>
      <c r="G321" s="6"/>
      <c r="H321" s="6"/>
      <c r="J321" s="6"/>
      <c r="K321" s="6"/>
      <c r="L321" s="6"/>
      <c r="M321" s="6"/>
    </row>
    <row r="322" spans="3:13">
      <c r="C322" s="6"/>
      <c r="D322" s="6"/>
      <c r="F322" s="6"/>
      <c r="G322" s="6"/>
      <c r="H322" s="6"/>
      <c r="J322" s="6"/>
      <c r="K322" s="6"/>
      <c r="L322" s="6"/>
      <c r="M322" s="6"/>
    </row>
    <row r="323" spans="3:13">
      <c r="C323" s="6"/>
      <c r="D323" s="6"/>
      <c r="F323" s="6"/>
      <c r="G323" s="6"/>
      <c r="H323" s="6"/>
      <c r="J323" s="6"/>
      <c r="K323" s="6"/>
      <c r="L323" s="6"/>
      <c r="M323" s="6"/>
    </row>
    <row r="324" spans="3:13">
      <c r="C324" s="6"/>
      <c r="D324" s="6"/>
      <c r="F324" s="6"/>
      <c r="G324" s="6"/>
      <c r="H324" s="6"/>
      <c r="J324" s="6"/>
      <c r="K324" s="6"/>
      <c r="L324" s="6"/>
      <c r="M324" s="6"/>
    </row>
    <row r="325" spans="3:13">
      <c r="C325" s="6"/>
      <c r="D325" s="6"/>
      <c r="F325" s="6"/>
      <c r="G325" s="6"/>
      <c r="H325" s="6"/>
      <c r="J325" s="6"/>
      <c r="K325" s="6"/>
      <c r="L325" s="6"/>
      <c r="M325" s="6"/>
    </row>
    <row r="326" spans="3:13">
      <c r="C326" s="6"/>
      <c r="D326" s="6"/>
      <c r="F326" s="6"/>
      <c r="G326" s="6"/>
      <c r="H326" s="6"/>
      <c r="J326" s="6"/>
      <c r="K326" s="6"/>
      <c r="L326" s="6"/>
      <c r="M326" s="6"/>
    </row>
    <row r="327" spans="3:13">
      <c r="C327" s="6"/>
      <c r="D327" s="6"/>
      <c r="F327" s="6"/>
      <c r="G327" s="6"/>
      <c r="H327" s="6"/>
      <c r="J327" s="6"/>
      <c r="K327" s="6"/>
      <c r="L327" s="6"/>
      <c r="M327" s="6"/>
    </row>
    <row r="328" spans="3:13">
      <c r="C328" s="6"/>
      <c r="D328" s="6"/>
      <c r="F328" s="6"/>
      <c r="G328" s="6"/>
      <c r="H328" s="6"/>
      <c r="J328" s="6"/>
      <c r="K328" s="6"/>
      <c r="L328" s="6"/>
      <c r="M328" s="6"/>
    </row>
    <row r="329" spans="3:13">
      <c r="C329" s="6"/>
      <c r="D329" s="6"/>
      <c r="F329" s="6"/>
      <c r="G329" s="6"/>
      <c r="H329" s="6"/>
      <c r="J329" s="6"/>
      <c r="K329" s="6"/>
      <c r="L329" s="6"/>
      <c r="M329" s="6"/>
    </row>
    <row r="330" spans="3:13">
      <c r="C330" s="6"/>
      <c r="D330" s="6"/>
      <c r="F330" s="6"/>
      <c r="G330" s="6"/>
      <c r="H330" s="6"/>
      <c r="J330" s="6"/>
      <c r="K330" s="6"/>
      <c r="L330" s="6"/>
      <c r="M330" s="6"/>
    </row>
    <row r="331" spans="3:13">
      <c r="C331" s="6"/>
      <c r="D331" s="6"/>
      <c r="F331" s="6"/>
      <c r="G331" s="6"/>
      <c r="H331" s="6"/>
      <c r="J331" s="6"/>
      <c r="K331" s="6"/>
      <c r="L331" s="6"/>
      <c r="M331" s="6"/>
    </row>
    <row r="332" spans="3:13">
      <c r="C332" s="6"/>
      <c r="D332" s="6"/>
      <c r="F332" s="6"/>
      <c r="G332" s="6"/>
      <c r="H332" s="6"/>
      <c r="J332" s="6"/>
      <c r="K332" s="6"/>
      <c r="L332" s="6"/>
      <c r="M332" s="6"/>
    </row>
    <row r="333" spans="3:13">
      <c r="C333" s="6"/>
      <c r="D333" s="6"/>
      <c r="F333" s="6"/>
      <c r="G333" s="6"/>
      <c r="H333" s="6"/>
      <c r="J333" s="6"/>
      <c r="K333" s="6"/>
      <c r="L333" s="6"/>
      <c r="M333" s="6"/>
    </row>
    <row r="334" spans="3:13">
      <c r="C334" s="6"/>
      <c r="D334" s="6"/>
      <c r="F334" s="6"/>
      <c r="G334" s="6"/>
      <c r="H334" s="6"/>
      <c r="J334" s="6"/>
      <c r="K334" s="6"/>
      <c r="L334" s="6"/>
      <c r="M334" s="6"/>
    </row>
    <row r="335" spans="3:13">
      <c r="C335" s="6"/>
      <c r="D335" s="6"/>
      <c r="F335" s="6"/>
      <c r="G335" s="6"/>
      <c r="H335" s="6"/>
      <c r="J335" s="6"/>
      <c r="K335" s="6"/>
      <c r="L335" s="6"/>
      <c r="M335" s="6"/>
    </row>
    <row r="336" spans="3:13">
      <c r="C336" s="6"/>
      <c r="D336" s="6"/>
      <c r="F336" s="6"/>
      <c r="G336" s="6"/>
      <c r="H336" s="6"/>
      <c r="J336" s="6"/>
      <c r="K336" s="6"/>
      <c r="L336" s="6"/>
      <c r="M336" s="6"/>
    </row>
    <row r="337" spans="3:13">
      <c r="C337" s="6"/>
      <c r="D337" s="6"/>
      <c r="F337" s="6"/>
      <c r="G337" s="6"/>
      <c r="H337" s="6"/>
      <c r="J337" s="6"/>
      <c r="K337" s="6"/>
      <c r="L337" s="6"/>
      <c r="M337" s="6"/>
    </row>
    <row r="338" spans="3:13">
      <c r="C338" s="6"/>
      <c r="D338" s="6"/>
      <c r="F338" s="6"/>
      <c r="G338" s="6"/>
      <c r="H338" s="6"/>
      <c r="J338" s="6"/>
      <c r="K338" s="6"/>
      <c r="L338" s="6"/>
      <c r="M338" s="6"/>
    </row>
    <row r="339" spans="3:13">
      <c r="C339" s="6"/>
      <c r="D339" s="6"/>
      <c r="F339" s="6"/>
      <c r="G339" s="6"/>
      <c r="H339" s="6"/>
      <c r="J339" s="6"/>
      <c r="K339" s="6"/>
      <c r="L339" s="6"/>
      <c r="M339" s="6"/>
    </row>
    <row r="340" spans="3:13">
      <c r="C340" s="6"/>
      <c r="D340" s="6"/>
      <c r="F340" s="6"/>
      <c r="G340" s="6"/>
      <c r="H340" s="6"/>
      <c r="J340" s="6"/>
      <c r="K340" s="6"/>
      <c r="L340" s="6"/>
      <c r="M340" s="6"/>
    </row>
    <row r="341" spans="3:13">
      <c r="C341" s="6"/>
      <c r="D341" s="6"/>
      <c r="F341" s="6"/>
      <c r="G341" s="6"/>
      <c r="H341" s="6"/>
      <c r="J341" s="6"/>
      <c r="K341" s="6"/>
      <c r="L341" s="6"/>
      <c r="M341" s="6"/>
    </row>
    <row r="342" spans="3:13">
      <c r="C342" s="6"/>
      <c r="D342" s="6"/>
      <c r="F342" s="6"/>
      <c r="G342" s="6"/>
      <c r="H342" s="6"/>
      <c r="J342" s="6"/>
      <c r="K342" s="6"/>
      <c r="L342" s="6"/>
      <c r="M342" s="6"/>
    </row>
    <row r="343" spans="3:13">
      <c r="C343" s="6"/>
      <c r="D343" s="6"/>
      <c r="F343" s="6"/>
      <c r="G343" s="6"/>
      <c r="H343" s="6"/>
      <c r="J343" s="6"/>
      <c r="K343" s="6"/>
      <c r="L343" s="6"/>
      <c r="M343" s="6"/>
    </row>
    <row r="344" spans="3:13">
      <c r="C344" s="6"/>
      <c r="D344" s="6"/>
      <c r="F344" s="6"/>
      <c r="G344" s="6"/>
      <c r="H344" s="6"/>
      <c r="J344" s="6"/>
      <c r="K344" s="6"/>
      <c r="L344" s="6"/>
      <c r="M344" s="6"/>
    </row>
    <row r="345" spans="3:13">
      <c r="C345" s="6"/>
      <c r="D345" s="6"/>
      <c r="F345" s="6"/>
      <c r="G345" s="6"/>
      <c r="H345" s="6"/>
      <c r="J345" s="6"/>
      <c r="K345" s="6"/>
      <c r="L345" s="6"/>
      <c r="M345" s="6"/>
    </row>
    <row r="346" spans="3:13">
      <c r="C346" s="6"/>
      <c r="D346" s="6"/>
      <c r="F346" s="6"/>
      <c r="G346" s="6"/>
      <c r="H346" s="6"/>
      <c r="J346" s="6"/>
      <c r="K346" s="6"/>
      <c r="L346" s="6"/>
      <c r="M346" s="6"/>
    </row>
    <row r="347" spans="3:13">
      <c r="C347" s="6"/>
      <c r="D347" s="6"/>
      <c r="F347" s="6"/>
      <c r="G347" s="6"/>
      <c r="H347" s="6"/>
      <c r="J347" s="6"/>
      <c r="K347" s="6"/>
      <c r="L347" s="6"/>
      <c r="M347" s="6"/>
    </row>
    <row r="348" spans="3:13">
      <c r="C348" s="6"/>
      <c r="D348" s="6"/>
      <c r="F348" s="6"/>
      <c r="G348" s="6"/>
      <c r="H348" s="6"/>
      <c r="J348" s="6"/>
      <c r="K348" s="6"/>
      <c r="L348" s="6"/>
      <c r="M348" s="6"/>
    </row>
    <row r="349" spans="3:13">
      <c r="C349" s="6"/>
      <c r="D349" s="6"/>
      <c r="F349" s="6"/>
      <c r="G349" s="6"/>
      <c r="H349" s="6"/>
      <c r="J349" s="6"/>
      <c r="K349" s="6"/>
      <c r="L349" s="6"/>
      <c r="M349" s="6"/>
    </row>
    <row r="350" spans="3:13">
      <c r="C350" s="6"/>
      <c r="D350" s="6"/>
      <c r="F350" s="6"/>
      <c r="G350" s="6"/>
      <c r="H350" s="6"/>
      <c r="J350" s="6"/>
      <c r="K350" s="6"/>
      <c r="L350" s="6"/>
      <c r="M350" s="6"/>
    </row>
    <row r="351" spans="3:13">
      <c r="C351" s="6"/>
      <c r="D351" s="6"/>
      <c r="F351" s="6"/>
      <c r="G351" s="6"/>
      <c r="H351" s="6"/>
      <c r="J351" s="6"/>
      <c r="K351" s="6"/>
      <c r="L351" s="6"/>
      <c r="M351" s="6"/>
    </row>
    <row r="352" spans="3:13">
      <c r="C352" s="6"/>
      <c r="D352" s="6"/>
      <c r="F352" s="6"/>
      <c r="G352" s="6"/>
      <c r="H352" s="6"/>
      <c r="J352" s="6"/>
      <c r="K352" s="6"/>
      <c r="L352" s="6"/>
      <c r="M352" s="6"/>
    </row>
    <row r="353" spans="3:13">
      <c r="C353" s="6"/>
      <c r="D353" s="6"/>
      <c r="F353" s="6"/>
      <c r="G353" s="6"/>
      <c r="H353" s="6"/>
      <c r="J353" s="6"/>
      <c r="K353" s="6"/>
      <c r="L353" s="6"/>
      <c r="M353" s="6"/>
    </row>
    <row r="354" spans="3:13">
      <c r="C354" s="6"/>
      <c r="D354" s="6"/>
      <c r="F354" s="6"/>
      <c r="G354" s="6"/>
      <c r="H354" s="6"/>
      <c r="J354" s="6"/>
      <c r="K354" s="6"/>
      <c r="L354" s="6"/>
      <c r="M354" s="6"/>
    </row>
    <row r="355" spans="3:13">
      <c r="C355" s="6"/>
      <c r="D355" s="6"/>
      <c r="F355" s="6"/>
      <c r="G355" s="6"/>
      <c r="H355" s="6"/>
      <c r="J355" s="6"/>
      <c r="K355" s="6"/>
      <c r="L355" s="6"/>
      <c r="M355" s="6"/>
    </row>
    <row r="356" spans="3:13">
      <c r="C356" s="6"/>
      <c r="D356" s="6"/>
      <c r="F356" s="6"/>
      <c r="G356" s="6"/>
      <c r="H356" s="6"/>
      <c r="J356" s="6"/>
      <c r="K356" s="6"/>
      <c r="L356" s="6"/>
      <c r="M356" s="6"/>
    </row>
    <row r="357" spans="3:13">
      <c r="C357" s="6"/>
      <c r="D357" s="6"/>
      <c r="F357" s="6"/>
      <c r="G357" s="6"/>
      <c r="H357" s="6"/>
      <c r="J357" s="6"/>
      <c r="K357" s="6"/>
      <c r="L357" s="6"/>
      <c r="M357" s="6"/>
    </row>
    <row r="358" spans="3:13">
      <c r="C358" s="6"/>
      <c r="D358" s="6"/>
      <c r="F358" s="6"/>
      <c r="G358" s="6"/>
      <c r="H358" s="6"/>
      <c r="J358" s="6"/>
      <c r="K358" s="6"/>
      <c r="L358" s="6"/>
      <c r="M358" s="6"/>
    </row>
    <row r="359" spans="3:13">
      <c r="C359" s="6"/>
      <c r="D359" s="6"/>
      <c r="F359" s="6"/>
      <c r="G359" s="6"/>
      <c r="H359" s="6"/>
      <c r="J359" s="6"/>
      <c r="K359" s="6"/>
      <c r="L359" s="6"/>
      <c r="M359" s="6"/>
    </row>
    <row r="360" spans="3:13">
      <c r="C360" s="6"/>
      <c r="D360" s="6"/>
      <c r="F360" s="6"/>
      <c r="G360" s="6"/>
      <c r="H360" s="6"/>
      <c r="J360" s="6"/>
      <c r="K360" s="6"/>
      <c r="L360" s="6"/>
      <c r="M360" s="6"/>
    </row>
    <row r="361" spans="3:13">
      <c r="C361" s="6"/>
      <c r="D361" s="6"/>
      <c r="F361" s="6"/>
      <c r="G361" s="6"/>
      <c r="H361" s="6"/>
      <c r="J361" s="6"/>
      <c r="K361" s="6"/>
      <c r="L361" s="6"/>
      <c r="M361" s="6"/>
    </row>
    <row r="362" spans="3:13">
      <c r="C362" s="6"/>
      <c r="D362" s="6"/>
      <c r="F362" s="6"/>
      <c r="G362" s="6"/>
      <c r="H362" s="6"/>
      <c r="J362" s="6"/>
      <c r="K362" s="6"/>
      <c r="L362" s="6"/>
      <c r="M362" s="6"/>
    </row>
    <row r="363" spans="3:13">
      <c r="C363" s="6"/>
      <c r="D363" s="6"/>
      <c r="F363" s="6"/>
      <c r="G363" s="6"/>
      <c r="H363" s="6"/>
      <c r="J363" s="6"/>
      <c r="K363" s="6"/>
      <c r="L363" s="6"/>
      <c r="M363" s="6"/>
    </row>
    <row r="364" spans="3:13">
      <c r="C364" s="6"/>
      <c r="D364" s="6"/>
      <c r="F364" s="6"/>
      <c r="G364" s="6"/>
      <c r="H364" s="6"/>
      <c r="J364" s="6"/>
      <c r="K364" s="6"/>
      <c r="L364" s="6"/>
      <c r="M364" s="6"/>
    </row>
    <row r="365" spans="3:13">
      <c r="C365" s="6"/>
      <c r="D365" s="6"/>
      <c r="F365" s="6"/>
      <c r="G365" s="6"/>
      <c r="H365" s="6"/>
      <c r="J365" s="6"/>
      <c r="K365" s="6"/>
      <c r="L365" s="6"/>
      <c r="M365" s="6"/>
    </row>
    <row r="366" spans="3:13">
      <c r="C366" s="6"/>
      <c r="D366" s="6"/>
      <c r="F366" s="6"/>
      <c r="G366" s="6"/>
      <c r="H366" s="6"/>
      <c r="J366" s="6"/>
      <c r="K366" s="6"/>
      <c r="L366" s="6"/>
      <c r="M366" s="6"/>
    </row>
    <row r="367" spans="3:13">
      <c r="C367" s="6"/>
      <c r="D367" s="6"/>
      <c r="F367" s="6"/>
      <c r="G367" s="6"/>
      <c r="H367" s="6"/>
      <c r="J367" s="6"/>
      <c r="K367" s="6"/>
      <c r="L367" s="6"/>
      <c r="M367" s="6"/>
    </row>
    <row r="368" spans="3:13">
      <c r="C368" s="6"/>
      <c r="D368" s="6"/>
      <c r="F368" s="6"/>
      <c r="G368" s="6"/>
      <c r="H368" s="6"/>
      <c r="J368" s="6"/>
      <c r="K368" s="6"/>
      <c r="L368" s="6"/>
      <c r="M368" s="6"/>
    </row>
    <row r="369" spans="3:13">
      <c r="C369" s="6"/>
      <c r="D369" s="6"/>
      <c r="F369" s="6"/>
      <c r="G369" s="6"/>
      <c r="H369" s="6"/>
      <c r="J369" s="6"/>
      <c r="K369" s="6"/>
      <c r="L369" s="6"/>
      <c r="M369" s="6"/>
    </row>
    <row r="370" spans="3:13">
      <c r="C370" s="6"/>
      <c r="D370" s="6"/>
      <c r="F370" s="6"/>
      <c r="G370" s="6"/>
      <c r="H370" s="6"/>
      <c r="J370" s="6"/>
      <c r="K370" s="6"/>
      <c r="L370" s="6"/>
      <c r="M370" s="6"/>
    </row>
    <row r="371" spans="3:13">
      <c r="C371" s="6"/>
      <c r="D371" s="6"/>
      <c r="F371" s="6"/>
      <c r="G371" s="6"/>
      <c r="H371" s="6"/>
      <c r="J371" s="6"/>
      <c r="K371" s="6"/>
      <c r="L371" s="6"/>
      <c r="M371" s="6"/>
    </row>
    <row r="372" spans="3:13">
      <c r="C372" s="6"/>
      <c r="D372" s="6"/>
      <c r="F372" s="6"/>
      <c r="G372" s="6"/>
      <c r="H372" s="6"/>
      <c r="J372" s="6"/>
      <c r="K372" s="6"/>
      <c r="L372" s="6"/>
      <c r="M372" s="6"/>
    </row>
    <row r="373" spans="3:13">
      <c r="C373" s="6"/>
      <c r="D373" s="6"/>
      <c r="F373" s="6"/>
      <c r="G373" s="6"/>
      <c r="H373" s="6"/>
      <c r="J373" s="6"/>
      <c r="K373" s="6"/>
      <c r="L373" s="6"/>
      <c r="M373" s="6"/>
    </row>
    <row r="374" spans="3:13">
      <c r="C374" s="6"/>
      <c r="D374" s="6"/>
      <c r="F374" s="6"/>
      <c r="G374" s="6"/>
      <c r="H374" s="6"/>
      <c r="J374" s="6"/>
      <c r="K374" s="6"/>
      <c r="L374" s="6"/>
      <c r="M374" s="6"/>
    </row>
    <row r="375" spans="3:13">
      <c r="C375" s="6"/>
      <c r="D375" s="6"/>
      <c r="F375" s="6"/>
      <c r="G375" s="6"/>
      <c r="H375" s="6"/>
      <c r="J375" s="6"/>
      <c r="K375" s="6"/>
      <c r="L375" s="6"/>
      <c r="M375" s="6"/>
    </row>
    <row r="376" spans="3:13">
      <c r="C376" s="6"/>
      <c r="D376" s="6"/>
      <c r="F376" s="6"/>
      <c r="G376" s="6"/>
      <c r="H376" s="6"/>
      <c r="J376" s="6"/>
      <c r="K376" s="6"/>
      <c r="L376" s="6"/>
      <c r="M376" s="6"/>
    </row>
    <row r="377" spans="3:13">
      <c r="C377" s="6"/>
      <c r="D377" s="6"/>
      <c r="F377" s="6"/>
      <c r="G377" s="6"/>
      <c r="H377" s="6"/>
      <c r="J377" s="6"/>
      <c r="K377" s="6"/>
      <c r="L377" s="6"/>
      <c r="M377" s="6"/>
    </row>
    <row r="378" spans="3:13">
      <c r="C378" s="6"/>
      <c r="D378" s="6"/>
      <c r="F378" s="6"/>
      <c r="G378" s="6"/>
      <c r="H378" s="6"/>
      <c r="J378" s="6"/>
      <c r="K378" s="6"/>
      <c r="L378" s="6"/>
      <c r="M378" s="6"/>
    </row>
    <row r="379" spans="3:13">
      <c r="C379" s="6"/>
      <c r="D379" s="6"/>
      <c r="F379" s="6"/>
      <c r="G379" s="6"/>
      <c r="H379" s="6"/>
      <c r="J379" s="6"/>
      <c r="K379" s="6"/>
      <c r="L379" s="6"/>
      <c r="M379" s="6"/>
    </row>
    <row r="380" spans="3:13">
      <c r="C380" s="6"/>
      <c r="D380" s="6"/>
      <c r="F380" s="6"/>
      <c r="G380" s="6"/>
      <c r="H380" s="6"/>
      <c r="J380" s="6"/>
      <c r="K380" s="6"/>
      <c r="L380" s="6"/>
      <c r="M380" s="6"/>
    </row>
    <row r="381" spans="3:13">
      <c r="C381" s="6"/>
      <c r="D381" s="6"/>
      <c r="F381" s="6"/>
      <c r="G381" s="6"/>
      <c r="H381" s="6"/>
      <c r="J381" s="6"/>
      <c r="K381" s="6"/>
      <c r="L381" s="6"/>
      <c r="M381" s="6"/>
    </row>
    <row r="382" spans="3:13">
      <c r="C382" s="6"/>
      <c r="D382" s="6"/>
      <c r="F382" s="6"/>
      <c r="G382" s="6"/>
      <c r="H382" s="6"/>
      <c r="J382" s="6"/>
      <c r="K382" s="6"/>
      <c r="L382" s="6"/>
      <c r="M382" s="6"/>
    </row>
    <row r="383" spans="3:13">
      <c r="C383" s="6"/>
      <c r="D383" s="6"/>
      <c r="F383" s="6"/>
      <c r="G383" s="6"/>
      <c r="H383" s="6"/>
      <c r="J383" s="6"/>
      <c r="K383" s="6"/>
      <c r="L383" s="6"/>
      <c r="M383" s="6"/>
    </row>
    <row r="384" spans="3:13">
      <c r="C384" s="6"/>
      <c r="D384" s="6"/>
      <c r="F384" s="6"/>
      <c r="G384" s="6"/>
      <c r="H384" s="6"/>
      <c r="J384" s="6"/>
      <c r="K384" s="6"/>
      <c r="L384" s="6"/>
      <c r="M384" s="6"/>
    </row>
    <row r="385" spans="3:13">
      <c r="C385" s="6"/>
      <c r="D385" s="6"/>
      <c r="F385" s="6"/>
      <c r="G385" s="6"/>
      <c r="H385" s="6"/>
      <c r="J385" s="6"/>
      <c r="K385" s="6"/>
      <c r="L385" s="6"/>
      <c r="M385" s="6"/>
    </row>
    <row r="386" spans="3:13">
      <c r="C386" s="6"/>
      <c r="D386" s="6"/>
      <c r="F386" s="6"/>
      <c r="G386" s="6"/>
      <c r="H386" s="6"/>
      <c r="J386" s="6"/>
      <c r="K386" s="6"/>
      <c r="L386" s="6"/>
      <c r="M386" s="6"/>
    </row>
    <row r="387" spans="3:13">
      <c r="C387" s="6"/>
      <c r="D387" s="6"/>
      <c r="F387" s="6"/>
      <c r="G387" s="6"/>
      <c r="H387" s="6"/>
      <c r="J387" s="6"/>
      <c r="K387" s="6"/>
      <c r="L387" s="6"/>
      <c r="M387" s="6"/>
    </row>
    <row r="388" spans="3:13">
      <c r="C388" s="6"/>
      <c r="D388" s="6"/>
      <c r="F388" s="6"/>
      <c r="G388" s="6"/>
      <c r="H388" s="6"/>
      <c r="J388" s="6"/>
      <c r="K388" s="6"/>
      <c r="L388" s="6"/>
      <c r="M388" s="6"/>
    </row>
    <row r="389" spans="3:13">
      <c r="C389" s="6"/>
      <c r="D389" s="6"/>
      <c r="F389" s="6"/>
      <c r="G389" s="6"/>
      <c r="H389" s="6"/>
      <c r="J389" s="6"/>
      <c r="K389" s="6"/>
      <c r="L389" s="6"/>
      <c r="M389" s="6"/>
    </row>
    <row r="390" spans="3:13">
      <c r="C390" s="6"/>
      <c r="D390" s="6"/>
      <c r="F390" s="6"/>
      <c r="G390" s="6"/>
      <c r="H390" s="6"/>
      <c r="J390" s="6"/>
      <c r="K390" s="6"/>
      <c r="L390" s="6"/>
      <c r="M390" s="6"/>
    </row>
    <row r="391" spans="3:13">
      <c r="C391" s="6"/>
      <c r="D391" s="6"/>
      <c r="F391" s="6"/>
      <c r="G391" s="6"/>
      <c r="H391" s="6"/>
      <c r="J391" s="6"/>
      <c r="K391" s="6"/>
      <c r="L391" s="6"/>
      <c r="M391" s="6"/>
    </row>
    <row r="392" spans="3:13">
      <c r="C392" s="6"/>
      <c r="D392" s="6"/>
      <c r="F392" s="6"/>
      <c r="G392" s="6"/>
      <c r="H392" s="6"/>
      <c r="J392" s="6"/>
      <c r="K392" s="6"/>
      <c r="L392" s="6"/>
      <c r="M392" s="6"/>
    </row>
    <row r="393" spans="3:13">
      <c r="C393" s="6"/>
      <c r="D393" s="6"/>
      <c r="F393" s="6"/>
      <c r="G393" s="6"/>
      <c r="H393" s="6"/>
      <c r="J393" s="6"/>
      <c r="K393" s="6"/>
      <c r="L393" s="6"/>
      <c r="M393" s="6"/>
    </row>
    <row r="394" spans="3:13">
      <c r="C394" s="6"/>
      <c r="D394" s="6"/>
      <c r="F394" s="6"/>
      <c r="G394" s="6"/>
      <c r="H394" s="6"/>
      <c r="J394" s="6"/>
      <c r="K394" s="6"/>
      <c r="L394" s="6"/>
      <c r="M394" s="6"/>
    </row>
    <row r="395" spans="3:13">
      <c r="C395" s="6"/>
      <c r="D395" s="6"/>
      <c r="F395" s="6"/>
      <c r="G395" s="6"/>
      <c r="H395" s="6"/>
      <c r="J395" s="6"/>
      <c r="K395" s="6"/>
      <c r="L395" s="6"/>
      <c r="M395" s="6"/>
    </row>
    <row r="396" spans="3:13">
      <c r="C396" s="6"/>
      <c r="D396" s="6"/>
      <c r="F396" s="6"/>
      <c r="G396" s="6"/>
      <c r="H396" s="6"/>
      <c r="J396" s="6"/>
      <c r="K396" s="6"/>
      <c r="L396" s="6"/>
      <c r="M396" s="6"/>
    </row>
    <row r="397" spans="3:13">
      <c r="C397" s="6"/>
      <c r="D397" s="6"/>
      <c r="F397" s="6"/>
      <c r="G397" s="6"/>
      <c r="H397" s="6"/>
      <c r="J397" s="6"/>
      <c r="K397" s="6"/>
      <c r="L397" s="6"/>
      <c r="M397" s="6"/>
    </row>
    <row r="398" spans="3:13">
      <c r="C398" s="6"/>
      <c r="D398" s="6"/>
      <c r="F398" s="6"/>
      <c r="G398" s="6"/>
      <c r="H398" s="6"/>
      <c r="J398" s="6"/>
      <c r="K398" s="6"/>
      <c r="L398" s="6"/>
      <c r="M398" s="6"/>
    </row>
    <row r="399" spans="3:13">
      <c r="C399" s="6"/>
      <c r="D399" s="6"/>
      <c r="F399" s="6"/>
      <c r="G399" s="6"/>
      <c r="H399" s="6"/>
      <c r="J399" s="6"/>
      <c r="K399" s="6"/>
      <c r="L399" s="6"/>
      <c r="M399" s="6"/>
    </row>
    <row r="400" spans="3:13">
      <c r="C400" s="6"/>
      <c r="D400" s="6"/>
      <c r="F400" s="6"/>
      <c r="G400" s="6"/>
      <c r="H400" s="6"/>
      <c r="J400" s="6"/>
      <c r="K400" s="6"/>
      <c r="L400" s="6"/>
      <c r="M400" s="6"/>
    </row>
    <row r="401" spans="3:13">
      <c r="C401" s="6"/>
      <c r="D401" s="6"/>
      <c r="F401" s="6"/>
      <c r="G401" s="6"/>
      <c r="H401" s="6"/>
      <c r="J401" s="6"/>
      <c r="K401" s="6"/>
      <c r="L401" s="6"/>
      <c r="M401" s="6"/>
    </row>
    <row r="402" spans="3:13">
      <c r="C402" s="6"/>
      <c r="D402" s="6"/>
      <c r="F402" s="6"/>
      <c r="G402" s="6"/>
      <c r="H402" s="6"/>
      <c r="J402" s="6"/>
      <c r="K402" s="6"/>
      <c r="L402" s="6"/>
      <c r="M402" s="6"/>
    </row>
    <row r="403" spans="3:13">
      <c r="C403" s="6"/>
      <c r="D403" s="6"/>
      <c r="F403" s="6"/>
      <c r="G403" s="6"/>
      <c r="H403" s="6"/>
      <c r="J403" s="6"/>
      <c r="K403" s="6"/>
      <c r="L403" s="6"/>
      <c r="M403" s="6"/>
    </row>
    <row r="404" spans="3:13">
      <c r="C404" s="6"/>
      <c r="D404" s="6"/>
      <c r="F404" s="6"/>
      <c r="G404" s="6"/>
      <c r="H404" s="6"/>
      <c r="J404" s="6"/>
      <c r="K404" s="6"/>
      <c r="L404" s="6"/>
      <c r="M404" s="6"/>
    </row>
    <row r="405" spans="3:13">
      <c r="C405" s="6"/>
      <c r="D405" s="6"/>
      <c r="F405" s="6"/>
      <c r="G405" s="6"/>
      <c r="H405" s="6"/>
      <c r="J405" s="6"/>
      <c r="K405" s="6"/>
      <c r="L405" s="6"/>
      <c r="M405" s="6"/>
    </row>
    <row r="406" spans="3:13">
      <c r="C406" s="6"/>
      <c r="D406" s="6"/>
      <c r="F406" s="6"/>
      <c r="G406" s="6"/>
      <c r="H406" s="6"/>
      <c r="J406" s="6"/>
      <c r="K406" s="6"/>
      <c r="L406" s="6"/>
      <c r="M406" s="6"/>
    </row>
    <row r="407" spans="3:13">
      <c r="C407" s="6"/>
      <c r="D407" s="6"/>
      <c r="F407" s="6"/>
      <c r="G407" s="6"/>
      <c r="H407" s="6"/>
      <c r="J407" s="6"/>
      <c r="K407" s="6"/>
      <c r="L407" s="6"/>
      <c r="M407" s="6"/>
    </row>
    <row r="408" spans="3:13">
      <c r="C408" s="6"/>
      <c r="D408" s="6"/>
      <c r="F408" s="6"/>
      <c r="G408" s="6"/>
      <c r="H408" s="6"/>
      <c r="J408" s="6"/>
      <c r="K408" s="6"/>
      <c r="L408" s="6"/>
      <c r="M408" s="6"/>
    </row>
    <row r="409" spans="3:13">
      <c r="C409" s="6"/>
      <c r="D409" s="6"/>
      <c r="F409" s="6"/>
      <c r="G409" s="6"/>
      <c r="H409" s="6"/>
      <c r="J409" s="6"/>
      <c r="K409" s="6"/>
      <c r="L409" s="6"/>
      <c r="M409" s="6"/>
    </row>
    <row r="410" spans="3:13">
      <c r="C410" s="6"/>
      <c r="D410" s="6"/>
      <c r="F410" s="6"/>
      <c r="G410" s="6"/>
      <c r="H410" s="6"/>
      <c r="J410" s="6"/>
      <c r="K410" s="6"/>
      <c r="L410" s="6"/>
      <c r="M410" s="6"/>
    </row>
    <row r="411" spans="3:13">
      <c r="C411" s="6"/>
      <c r="D411" s="6"/>
      <c r="F411" s="6"/>
      <c r="G411" s="6"/>
      <c r="H411" s="6"/>
      <c r="J411" s="6"/>
      <c r="K411" s="6"/>
      <c r="L411" s="6"/>
      <c r="M411" s="6"/>
    </row>
    <row r="412" spans="3:13">
      <c r="C412" s="6"/>
      <c r="D412" s="6"/>
      <c r="F412" s="6"/>
      <c r="G412" s="6"/>
      <c r="H412" s="6"/>
      <c r="J412" s="6"/>
      <c r="K412" s="6"/>
      <c r="L412" s="6"/>
      <c r="M412" s="6"/>
    </row>
    <row r="413" spans="3:13">
      <c r="C413" s="6"/>
      <c r="D413" s="6"/>
      <c r="F413" s="6"/>
      <c r="G413" s="6"/>
      <c r="H413" s="6"/>
      <c r="J413" s="6"/>
      <c r="K413" s="6"/>
      <c r="L413" s="6"/>
      <c r="M413" s="6"/>
    </row>
    <row r="414" spans="3:13">
      <c r="C414" s="6"/>
      <c r="D414" s="6"/>
      <c r="F414" s="6"/>
      <c r="G414" s="6"/>
      <c r="H414" s="6"/>
      <c r="J414" s="6"/>
      <c r="K414" s="6"/>
      <c r="L414" s="6"/>
      <c r="M414" s="6"/>
    </row>
    <row r="415" spans="3:13">
      <c r="C415" s="6"/>
      <c r="D415" s="6"/>
      <c r="F415" s="6"/>
      <c r="G415" s="6"/>
      <c r="H415" s="6"/>
      <c r="J415" s="6"/>
      <c r="K415" s="6"/>
      <c r="L415" s="6"/>
      <c r="M415" s="6"/>
    </row>
    <row r="416" spans="3:13">
      <c r="C416" s="6"/>
      <c r="D416" s="6"/>
      <c r="F416" s="6"/>
      <c r="G416" s="6"/>
      <c r="H416" s="6"/>
      <c r="J416" s="6"/>
      <c r="K416" s="6"/>
      <c r="L416" s="6"/>
      <c r="M416" s="6"/>
    </row>
    <row r="417" spans="3:13">
      <c r="C417" s="6"/>
      <c r="D417" s="6"/>
      <c r="F417" s="6"/>
      <c r="G417" s="6"/>
      <c r="H417" s="6"/>
      <c r="J417" s="6"/>
      <c r="K417" s="6"/>
      <c r="L417" s="6"/>
      <c r="M417" s="6"/>
    </row>
    <row r="418" spans="3:13">
      <c r="C418" s="6"/>
      <c r="D418" s="6"/>
      <c r="F418" s="6"/>
      <c r="G418" s="6"/>
      <c r="H418" s="6"/>
      <c r="J418" s="6"/>
      <c r="K418" s="6"/>
      <c r="L418" s="6"/>
      <c r="M418" s="6"/>
    </row>
    <row r="419" spans="3:13">
      <c r="C419" s="6"/>
      <c r="D419" s="6"/>
      <c r="F419" s="6"/>
      <c r="G419" s="6"/>
      <c r="H419" s="6"/>
      <c r="J419" s="6"/>
      <c r="K419" s="6"/>
      <c r="L419" s="6"/>
      <c r="M419" s="6"/>
    </row>
    <row r="420" spans="3:13">
      <c r="C420" s="6"/>
      <c r="D420" s="6"/>
      <c r="F420" s="6"/>
      <c r="G420" s="6"/>
      <c r="H420" s="6"/>
      <c r="J420" s="6"/>
      <c r="K420" s="6"/>
      <c r="L420" s="6"/>
      <c r="M420" s="6"/>
    </row>
    <row r="421" spans="3:13">
      <c r="C421" s="6"/>
      <c r="D421" s="6"/>
      <c r="F421" s="6"/>
      <c r="G421" s="6"/>
      <c r="H421" s="6"/>
      <c r="J421" s="6"/>
      <c r="K421" s="6"/>
      <c r="L421" s="6"/>
      <c r="M421" s="6"/>
    </row>
    <row r="422" spans="3:13">
      <c r="C422" s="6"/>
      <c r="D422" s="6"/>
      <c r="F422" s="6"/>
      <c r="G422" s="6"/>
      <c r="H422" s="6"/>
      <c r="J422" s="6"/>
      <c r="K422" s="6"/>
      <c r="L422" s="6"/>
      <c r="M422" s="6"/>
    </row>
    <row r="423" spans="3:13">
      <c r="C423" s="6"/>
      <c r="D423" s="6"/>
      <c r="F423" s="6"/>
      <c r="G423" s="6"/>
      <c r="H423" s="6"/>
      <c r="J423" s="6"/>
      <c r="K423" s="6"/>
      <c r="L423" s="6"/>
      <c r="M423" s="6"/>
    </row>
    <row r="424" spans="3:13">
      <c r="C424" s="6"/>
      <c r="D424" s="6"/>
      <c r="F424" s="6"/>
      <c r="G424" s="6"/>
      <c r="H424" s="6"/>
      <c r="J424" s="6"/>
      <c r="K424" s="6"/>
      <c r="L424" s="6"/>
      <c r="M424" s="6"/>
    </row>
    <row r="425" spans="3:13">
      <c r="C425" s="6"/>
      <c r="D425" s="6"/>
      <c r="F425" s="6"/>
      <c r="G425" s="6"/>
      <c r="H425" s="6"/>
      <c r="J425" s="6"/>
      <c r="K425" s="6"/>
      <c r="L425" s="6"/>
      <c r="M425" s="6"/>
    </row>
    <row r="426" spans="3:13">
      <c r="C426" s="6"/>
      <c r="D426" s="6"/>
      <c r="F426" s="6"/>
      <c r="G426" s="6"/>
      <c r="H426" s="6"/>
      <c r="J426" s="6"/>
      <c r="K426" s="6"/>
      <c r="L426" s="6"/>
      <c r="M426" s="6"/>
    </row>
    <row r="427" spans="3:13">
      <c r="C427" s="6"/>
      <c r="D427" s="6"/>
      <c r="F427" s="6"/>
      <c r="G427" s="6"/>
      <c r="H427" s="6"/>
      <c r="J427" s="6"/>
      <c r="K427" s="6"/>
      <c r="L427" s="6"/>
      <c r="M427" s="6"/>
    </row>
    <row r="428" spans="3:13">
      <c r="C428" s="6"/>
      <c r="D428" s="6"/>
      <c r="F428" s="6"/>
      <c r="G428" s="6"/>
      <c r="H428" s="6"/>
      <c r="J428" s="6"/>
      <c r="K428" s="6"/>
      <c r="L428" s="6"/>
      <c r="M428" s="6"/>
    </row>
    <row r="429" spans="3:13">
      <c r="C429" s="6"/>
      <c r="D429" s="6"/>
      <c r="F429" s="6"/>
      <c r="G429" s="6"/>
      <c r="H429" s="6"/>
      <c r="J429" s="6"/>
      <c r="K429" s="6"/>
      <c r="L429" s="6"/>
      <c r="M429" s="6"/>
    </row>
    <row r="430" spans="3:13">
      <c r="C430" s="6"/>
      <c r="D430" s="6"/>
      <c r="F430" s="6"/>
      <c r="G430" s="6"/>
      <c r="H430" s="6"/>
      <c r="J430" s="6"/>
      <c r="K430" s="6"/>
      <c r="L430" s="6"/>
      <c r="M430" s="6"/>
    </row>
    <row r="431" spans="3:13">
      <c r="C431" s="6"/>
      <c r="D431" s="6"/>
      <c r="F431" s="6"/>
      <c r="G431" s="6"/>
      <c r="H431" s="6"/>
      <c r="J431" s="6"/>
      <c r="K431" s="6"/>
      <c r="L431" s="6"/>
      <c r="M431" s="6"/>
    </row>
    <row r="432" spans="3:13">
      <c r="C432" s="6"/>
      <c r="D432" s="6"/>
      <c r="F432" s="6"/>
      <c r="G432" s="6"/>
      <c r="H432" s="6"/>
      <c r="J432" s="6"/>
      <c r="K432" s="6"/>
      <c r="L432" s="6"/>
      <c r="M432" s="6"/>
    </row>
    <row r="433" spans="3:13">
      <c r="C433" s="6"/>
      <c r="D433" s="6"/>
      <c r="F433" s="6"/>
      <c r="G433" s="6"/>
      <c r="H433" s="6"/>
      <c r="J433" s="6"/>
      <c r="K433" s="6"/>
      <c r="L433" s="6"/>
      <c r="M433" s="6"/>
    </row>
    <row r="434" spans="3:13">
      <c r="C434" s="6"/>
      <c r="D434" s="6"/>
      <c r="F434" s="6"/>
      <c r="G434" s="6"/>
      <c r="H434" s="6"/>
      <c r="J434" s="6"/>
      <c r="K434" s="6"/>
      <c r="L434" s="6"/>
      <c r="M434" s="6"/>
    </row>
    <row r="435" spans="3:13">
      <c r="C435" s="6"/>
      <c r="D435" s="6"/>
      <c r="F435" s="6"/>
      <c r="G435" s="6"/>
      <c r="H435" s="6"/>
      <c r="J435" s="6"/>
      <c r="K435" s="6"/>
      <c r="L435" s="6"/>
      <c r="M435" s="6"/>
    </row>
    <row r="436" spans="3:13">
      <c r="C436" s="6"/>
      <c r="D436" s="6"/>
      <c r="F436" s="6"/>
      <c r="G436" s="6"/>
      <c r="H436" s="6"/>
      <c r="J436" s="6"/>
      <c r="K436" s="6"/>
      <c r="L436" s="6"/>
      <c r="M436" s="6"/>
    </row>
    <row r="437" spans="3:13">
      <c r="C437" s="6"/>
      <c r="D437" s="6"/>
      <c r="F437" s="6"/>
      <c r="G437" s="6"/>
      <c r="H437" s="6"/>
      <c r="J437" s="6"/>
      <c r="K437" s="6"/>
      <c r="L437" s="6"/>
      <c r="M437" s="6"/>
    </row>
    <row r="438" spans="3:13">
      <c r="C438" s="6"/>
      <c r="D438" s="6"/>
      <c r="F438" s="6"/>
      <c r="G438" s="6"/>
      <c r="H438" s="6"/>
      <c r="J438" s="6"/>
      <c r="K438" s="6"/>
      <c r="L438" s="6"/>
      <c r="M438" s="6"/>
    </row>
    <row r="439" spans="3:13">
      <c r="C439" s="6"/>
      <c r="D439" s="6"/>
      <c r="F439" s="6"/>
      <c r="G439" s="6"/>
      <c r="H439" s="6"/>
      <c r="J439" s="6"/>
      <c r="K439" s="6"/>
      <c r="L439" s="6"/>
      <c r="M439" s="6"/>
    </row>
    <row r="440" spans="3:13">
      <c r="C440" s="6"/>
      <c r="D440" s="6"/>
      <c r="F440" s="6"/>
      <c r="G440" s="6"/>
      <c r="H440" s="6"/>
      <c r="J440" s="6"/>
      <c r="K440" s="6"/>
      <c r="L440" s="6"/>
      <c r="M440" s="6"/>
    </row>
    <row r="441" spans="3:13">
      <c r="C441" s="6"/>
      <c r="D441" s="6"/>
      <c r="F441" s="6"/>
      <c r="G441" s="6"/>
      <c r="H441" s="6"/>
      <c r="J441" s="6"/>
      <c r="K441" s="6"/>
      <c r="L441" s="6"/>
      <c r="M441" s="6"/>
    </row>
    <row r="442" spans="3:13">
      <c r="C442" s="6"/>
      <c r="D442" s="6"/>
      <c r="F442" s="6"/>
      <c r="G442" s="6"/>
      <c r="H442" s="6"/>
      <c r="J442" s="6"/>
      <c r="K442" s="6"/>
      <c r="L442" s="6"/>
      <c r="M442" s="6"/>
    </row>
    <row r="443" spans="3:13">
      <c r="C443" s="6"/>
      <c r="D443" s="6"/>
      <c r="F443" s="6"/>
      <c r="G443" s="6"/>
      <c r="H443" s="6"/>
      <c r="J443" s="6"/>
      <c r="K443" s="6"/>
      <c r="L443" s="6"/>
      <c r="M443" s="6"/>
    </row>
    <row r="444" spans="3:13">
      <c r="C444" s="6"/>
      <c r="D444" s="6"/>
      <c r="F444" s="6"/>
      <c r="G444" s="6"/>
      <c r="H444" s="6"/>
      <c r="J444" s="6"/>
      <c r="K444" s="6"/>
      <c r="L444" s="6"/>
      <c r="M444" s="6"/>
    </row>
    <row r="445" spans="3:13">
      <c r="C445" s="6"/>
      <c r="D445" s="6"/>
      <c r="F445" s="6"/>
      <c r="G445" s="6"/>
      <c r="H445" s="6"/>
      <c r="J445" s="6"/>
      <c r="K445" s="6"/>
      <c r="L445" s="6"/>
      <c r="M445" s="6"/>
    </row>
    <row r="446" spans="3:13">
      <c r="C446" s="6"/>
      <c r="D446" s="6"/>
      <c r="F446" s="6"/>
      <c r="G446" s="6"/>
      <c r="H446" s="6"/>
      <c r="J446" s="6"/>
      <c r="K446" s="6"/>
      <c r="L446" s="6"/>
      <c r="M446" s="6"/>
    </row>
    <row r="447" spans="3:13">
      <c r="C447" s="6"/>
      <c r="D447" s="6"/>
      <c r="F447" s="6"/>
      <c r="G447" s="6"/>
      <c r="H447" s="6"/>
      <c r="J447" s="6"/>
      <c r="K447" s="6"/>
      <c r="L447" s="6"/>
      <c r="M447" s="6"/>
    </row>
    <row r="448" spans="3:13">
      <c r="C448" s="6"/>
      <c r="D448" s="6"/>
      <c r="F448" s="6"/>
      <c r="G448" s="6"/>
      <c r="H448" s="6"/>
      <c r="J448" s="6"/>
      <c r="K448" s="6"/>
      <c r="L448" s="6"/>
      <c r="M448" s="6"/>
    </row>
    <row r="449" spans="3:13">
      <c r="C449" s="6"/>
      <c r="D449" s="6"/>
      <c r="F449" s="6"/>
      <c r="G449" s="6"/>
      <c r="H449" s="6"/>
      <c r="J449" s="6"/>
      <c r="K449" s="6"/>
      <c r="L449" s="6"/>
      <c r="M449" s="6"/>
    </row>
    <row r="450" spans="3:13">
      <c r="C450" s="6"/>
      <c r="D450" s="6"/>
      <c r="F450" s="6"/>
      <c r="G450" s="6"/>
      <c r="H450" s="6"/>
      <c r="J450" s="6"/>
      <c r="K450" s="6"/>
      <c r="L450" s="6"/>
      <c r="M450" s="6"/>
    </row>
    <row r="451" spans="3:13">
      <c r="C451" s="6"/>
      <c r="D451" s="6"/>
      <c r="F451" s="6"/>
      <c r="G451" s="6"/>
      <c r="H451" s="6"/>
      <c r="J451" s="6"/>
      <c r="K451" s="6"/>
      <c r="L451" s="6"/>
      <c r="M451" s="6"/>
    </row>
    <row r="452" spans="3:13">
      <c r="C452" s="6"/>
      <c r="D452" s="6"/>
      <c r="F452" s="6"/>
      <c r="G452" s="6"/>
      <c r="H452" s="6"/>
      <c r="J452" s="6"/>
      <c r="K452" s="6"/>
      <c r="L452" s="6"/>
      <c r="M452" s="6"/>
    </row>
    <row r="453" spans="3:13">
      <c r="C453" s="6"/>
      <c r="D453" s="6"/>
      <c r="F453" s="6"/>
      <c r="G453" s="6"/>
      <c r="H453" s="6"/>
      <c r="J453" s="6"/>
      <c r="K453" s="6"/>
      <c r="L453" s="6"/>
      <c r="M453" s="6"/>
    </row>
    <row r="454" spans="3:13">
      <c r="C454" s="6"/>
      <c r="D454" s="6"/>
      <c r="F454" s="6"/>
      <c r="G454" s="6"/>
      <c r="H454" s="6"/>
      <c r="J454" s="6"/>
      <c r="K454" s="6"/>
      <c r="L454" s="6"/>
      <c r="M454" s="6"/>
    </row>
    <row r="455" spans="3:13">
      <c r="C455" s="6"/>
      <c r="D455" s="6"/>
      <c r="F455" s="6"/>
      <c r="G455" s="6"/>
      <c r="H455" s="6"/>
      <c r="J455" s="6"/>
      <c r="K455" s="6"/>
      <c r="L455" s="6"/>
      <c r="M455" s="6"/>
    </row>
    <row r="456" spans="3:13">
      <c r="C456" s="6"/>
      <c r="D456" s="6"/>
      <c r="F456" s="6"/>
      <c r="G456" s="6"/>
      <c r="H456" s="6"/>
      <c r="J456" s="6"/>
      <c r="K456" s="6"/>
      <c r="L456" s="6"/>
      <c r="M456" s="6"/>
    </row>
    <row r="457" spans="3:13">
      <c r="C457" s="6"/>
      <c r="D457" s="6"/>
      <c r="F457" s="6"/>
      <c r="G457" s="6"/>
      <c r="H457" s="6"/>
      <c r="J457" s="6"/>
      <c r="K457" s="6"/>
      <c r="L457" s="6"/>
      <c r="M457" s="6"/>
    </row>
    <row r="458" spans="3:13">
      <c r="C458" s="6"/>
      <c r="D458" s="6"/>
      <c r="F458" s="6"/>
      <c r="G458" s="6"/>
      <c r="H458" s="6"/>
      <c r="J458" s="6"/>
      <c r="K458" s="6"/>
      <c r="L458" s="6"/>
      <c r="M458" s="6"/>
    </row>
    <row r="459" spans="3:13">
      <c r="C459" s="6"/>
      <c r="D459" s="6"/>
      <c r="F459" s="6"/>
      <c r="G459" s="6"/>
      <c r="H459" s="6"/>
      <c r="J459" s="6"/>
      <c r="K459" s="6"/>
      <c r="L459" s="6"/>
      <c r="M459" s="6"/>
    </row>
    <row r="460" spans="3:13">
      <c r="C460" s="6"/>
      <c r="D460" s="6"/>
      <c r="F460" s="6"/>
      <c r="G460" s="6"/>
      <c r="H460" s="6"/>
      <c r="J460" s="6"/>
      <c r="K460" s="6"/>
      <c r="L460" s="6"/>
      <c r="M460" s="6"/>
    </row>
    <row r="461" spans="3:13">
      <c r="C461" s="6"/>
      <c r="D461" s="6"/>
      <c r="F461" s="6"/>
      <c r="G461" s="6"/>
      <c r="H461" s="6"/>
      <c r="J461" s="6"/>
      <c r="K461" s="6"/>
      <c r="L461" s="6"/>
      <c r="M461" s="6"/>
    </row>
    <row r="462" spans="3:13">
      <c r="C462" s="6"/>
      <c r="D462" s="6"/>
      <c r="F462" s="6"/>
      <c r="G462" s="6"/>
      <c r="H462" s="6"/>
      <c r="J462" s="6"/>
      <c r="K462" s="6"/>
      <c r="L462" s="6"/>
      <c r="M462" s="6"/>
    </row>
    <row r="463" spans="3:13">
      <c r="C463" s="6"/>
      <c r="D463" s="6"/>
      <c r="F463" s="6"/>
      <c r="G463" s="6"/>
      <c r="H463" s="6"/>
      <c r="J463" s="6"/>
      <c r="K463" s="6"/>
      <c r="L463" s="6"/>
      <c r="M463" s="6"/>
    </row>
    <row r="464" spans="3:13">
      <c r="C464" s="6"/>
      <c r="D464" s="6"/>
      <c r="F464" s="6"/>
      <c r="G464" s="6"/>
      <c r="H464" s="6"/>
      <c r="J464" s="6"/>
      <c r="K464" s="6"/>
      <c r="L464" s="6"/>
      <c r="M464" s="6"/>
    </row>
    <row r="465" spans="3:13">
      <c r="C465" s="6"/>
      <c r="D465" s="6"/>
      <c r="F465" s="6"/>
      <c r="G465" s="6"/>
      <c r="H465" s="6"/>
      <c r="J465" s="6"/>
      <c r="K465" s="6"/>
      <c r="L465" s="6"/>
      <c r="M465" s="6"/>
    </row>
    <row r="466" spans="3:13">
      <c r="C466" s="6"/>
      <c r="D466" s="6"/>
      <c r="F466" s="6"/>
      <c r="G466" s="6"/>
      <c r="H466" s="6"/>
      <c r="J466" s="6"/>
      <c r="K466" s="6"/>
      <c r="L466" s="6"/>
      <c r="M466" s="6"/>
    </row>
    <row r="467" spans="3:13">
      <c r="C467" s="6"/>
      <c r="D467" s="6"/>
      <c r="F467" s="6"/>
      <c r="G467" s="6"/>
      <c r="H467" s="6"/>
      <c r="J467" s="6"/>
      <c r="K467" s="6"/>
      <c r="L467" s="6"/>
      <c r="M467" s="6"/>
    </row>
    <row r="468" spans="3:13">
      <c r="C468" s="6"/>
      <c r="D468" s="6"/>
      <c r="F468" s="6"/>
      <c r="G468" s="6"/>
      <c r="H468" s="6"/>
      <c r="J468" s="6"/>
      <c r="K468" s="6"/>
      <c r="L468" s="6"/>
      <c r="M468" s="6"/>
    </row>
    <row r="469" spans="3:13">
      <c r="C469" s="6"/>
      <c r="D469" s="6"/>
      <c r="F469" s="6"/>
      <c r="G469" s="6"/>
      <c r="H469" s="6"/>
      <c r="J469" s="6"/>
      <c r="K469" s="6"/>
      <c r="L469" s="6"/>
      <c r="M469" s="6"/>
    </row>
    <row r="470" spans="3:13">
      <c r="C470" s="6"/>
      <c r="D470" s="6"/>
      <c r="F470" s="6"/>
      <c r="G470" s="6"/>
      <c r="H470" s="6"/>
      <c r="J470" s="6"/>
      <c r="K470" s="6"/>
      <c r="L470" s="6"/>
      <c r="M470" s="6"/>
    </row>
    <row r="471" spans="3:13">
      <c r="C471" s="6"/>
      <c r="D471" s="6"/>
      <c r="F471" s="6"/>
      <c r="G471" s="6"/>
      <c r="H471" s="6"/>
      <c r="J471" s="6"/>
      <c r="K471" s="6"/>
      <c r="L471" s="6"/>
      <c r="M471" s="6"/>
    </row>
    <row r="472" spans="3:13">
      <c r="C472" s="6"/>
      <c r="D472" s="6"/>
      <c r="F472" s="6"/>
      <c r="G472" s="6"/>
      <c r="H472" s="6"/>
      <c r="J472" s="6"/>
      <c r="K472" s="6"/>
      <c r="L472" s="6"/>
      <c r="M472" s="6"/>
    </row>
    <row r="473" spans="3:13">
      <c r="C473" s="6"/>
      <c r="D473" s="6"/>
      <c r="F473" s="6"/>
      <c r="G473" s="6"/>
      <c r="H473" s="6"/>
      <c r="J473" s="6"/>
      <c r="K473" s="6"/>
      <c r="L473" s="6"/>
      <c r="M473" s="6"/>
    </row>
    <row r="474" spans="3:13">
      <c r="C474" s="6"/>
      <c r="D474" s="6"/>
      <c r="F474" s="6"/>
      <c r="G474" s="6"/>
      <c r="H474" s="6"/>
      <c r="J474" s="6"/>
      <c r="K474" s="6"/>
      <c r="L474" s="6"/>
      <c r="M474" s="6"/>
    </row>
    <row r="475" spans="3:13">
      <c r="C475" s="6"/>
      <c r="D475" s="6"/>
      <c r="F475" s="6"/>
      <c r="G475" s="6"/>
      <c r="H475" s="6"/>
      <c r="J475" s="6"/>
      <c r="K475" s="6"/>
      <c r="L475" s="6"/>
      <c r="M475" s="6"/>
    </row>
    <row r="476" spans="3:13">
      <c r="C476" s="6"/>
      <c r="D476" s="6"/>
      <c r="F476" s="6"/>
      <c r="G476" s="6"/>
      <c r="H476" s="6"/>
      <c r="J476" s="6"/>
      <c r="K476" s="6"/>
      <c r="L476" s="6"/>
      <c r="M476" s="6"/>
    </row>
    <row r="477" spans="3:13">
      <c r="C477" s="6"/>
      <c r="D477" s="6"/>
      <c r="F477" s="6"/>
      <c r="G477" s="6"/>
      <c r="H477" s="6"/>
      <c r="J477" s="6"/>
      <c r="K477" s="6"/>
      <c r="L477" s="6"/>
      <c r="M477" s="6"/>
    </row>
    <row r="478" spans="3:13">
      <c r="C478" s="6"/>
      <c r="D478" s="6"/>
      <c r="F478" s="6"/>
      <c r="G478" s="6"/>
      <c r="H478" s="6"/>
      <c r="J478" s="6"/>
      <c r="K478" s="6"/>
      <c r="L478" s="6"/>
      <c r="M478" s="6"/>
    </row>
    <row r="479" spans="3:13">
      <c r="C479" s="6"/>
      <c r="D479" s="6"/>
      <c r="F479" s="6"/>
      <c r="G479" s="6"/>
      <c r="H479" s="6"/>
      <c r="J479" s="6"/>
      <c r="K479" s="6"/>
      <c r="L479" s="6"/>
      <c r="M479" s="6"/>
    </row>
    <row r="480" spans="3:13">
      <c r="C480" s="6"/>
      <c r="D480" s="6"/>
      <c r="F480" s="6"/>
      <c r="G480" s="6"/>
      <c r="H480" s="6"/>
      <c r="J480" s="6"/>
      <c r="K480" s="6"/>
      <c r="L480" s="6"/>
      <c r="M480" s="6"/>
    </row>
    <row r="481" spans="3:13">
      <c r="C481" s="6"/>
      <c r="D481" s="6"/>
      <c r="F481" s="6"/>
      <c r="G481" s="6"/>
      <c r="H481" s="6"/>
      <c r="J481" s="6"/>
      <c r="K481" s="6"/>
      <c r="L481" s="6"/>
      <c r="M481" s="6"/>
    </row>
    <row r="482" spans="3:13">
      <c r="C482" s="6"/>
      <c r="D482" s="6"/>
      <c r="F482" s="6"/>
      <c r="G482" s="6"/>
      <c r="H482" s="6"/>
      <c r="J482" s="6"/>
      <c r="K482" s="6"/>
      <c r="L482" s="6"/>
      <c r="M482" s="6"/>
    </row>
    <row r="483" spans="3:13">
      <c r="C483" s="6"/>
      <c r="D483" s="6"/>
      <c r="F483" s="6"/>
      <c r="G483" s="6"/>
      <c r="H483" s="6"/>
      <c r="J483" s="6"/>
      <c r="K483" s="6"/>
      <c r="L483" s="6"/>
      <c r="M483" s="6"/>
    </row>
    <row r="484" spans="3:13">
      <c r="C484" s="6"/>
      <c r="D484" s="6"/>
      <c r="F484" s="6"/>
      <c r="G484" s="6"/>
      <c r="H484" s="6"/>
      <c r="J484" s="6"/>
      <c r="K484" s="6"/>
      <c r="L484" s="6"/>
      <c r="M484" s="6"/>
    </row>
    <row r="485" spans="3:13">
      <c r="C485" s="6"/>
      <c r="D485" s="6"/>
      <c r="F485" s="6"/>
      <c r="G485" s="6"/>
      <c r="H485" s="6"/>
      <c r="J485" s="6"/>
      <c r="K485" s="6"/>
      <c r="L485" s="6"/>
      <c r="M485" s="6"/>
    </row>
    <row r="486" spans="3:13">
      <c r="C486" s="6"/>
      <c r="D486" s="6"/>
      <c r="F486" s="6"/>
      <c r="G486" s="6"/>
      <c r="H486" s="6"/>
      <c r="J486" s="6"/>
      <c r="K486" s="6"/>
      <c r="L486" s="6"/>
      <c r="M486" s="6"/>
    </row>
    <row r="487" spans="3:13">
      <c r="C487" s="6"/>
      <c r="D487" s="6"/>
      <c r="F487" s="6"/>
      <c r="G487" s="6"/>
      <c r="H487" s="6"/>
      <c r="J487" s="6"/>
      <c r="K487" s="6"/>
      <c r="L487" s="6"/>
      <c r="M487" s="6"/>
    </row>
    <row r="488" spans="3:13">
      <c r="C488" s="6"/>
      <c r="D488" s="6"/>
      <c r="F488" s="6"/>
      <c r="G488" s="6"/>
      <c r="H488" s="6"/>
      <c r="J488" s="6"/>
      <c r="K488" s="6"/>
      <c r="L488" s="6"/>
      <c r="M488" s="6"/>
    </row>
    <row r="489" spans="3:13">
      <c r="C489" s="6"/>
      <c r="D489" s="6"/>
      <c r="F489" s="6"/>
      <c r="G489" s="6"/>
      <c r="H489" s="6"/>
      <c r="J489" s="6"/>
      <c r="K489" s="6"/>
      <c r="L489" s="6"/>
      <c r="M489" s="6"/>
    </row>
    <row r="490" spans="3:13">
      <c r="C490" s="6"/>
      <c r="D490" s="6"/>
      <c r="F490" s="6"/>
      <c r="G490" s="6"/>
      <c r="H490" s="6"/>
      <c r="J490" s="6"/>
      <c r="K490" s="6"/>
      <c r="L490" s="6"/>
      <c r="M490" s="6"/>
    </row>
    <row r="491" spans="3:13">
      <c r="C491" s="6"/>
      <c r="D491" s="6"/>
      <c r="F491" s="6"/>
      <c r="G491" s="6"/>
      <c r="H491" s="6"/>
      <c r="J491" s="6"/>
      <c r="K491" s="6"/>
      <c r="L491" s="6"/>
      <c r="M491" s="6"/>
    </row>
    <row r="492" spans="3:13">
      <c r="C492" s="6"/>
      <c r="D492" s="6"/>
      <c r="F492" s="6"/>
      <c r="G492" s="6"/>
      <c r="H492" s="6"/>
      <c r="J492" s="6"/>
      <c r="K492" s="6"/>
      <c r="L492" s="6"/>
      <c r="M492" s="6"/>
    </row>
    <row r="493" spans="3:13">
      <c r="C493" s="6"/>
      <c r="D493" s="6"/>
      <c r="F493" s="6"/>
      <c r="G493" s="6"/>
      <c r="H493" s="6"/>
      <c r="J493" s="6"/>
      <c r="K493" s="6"/>
      <c r="L493" s="6"/>
      <c r="M493" s="6"/>
    </row>
    <row r="494" spans="3:13">
      <c r="C494" s="6"/>
      <c r="D494" s="6"/>
      <c r="F494" s="6"/>
      <c r="G494" s="6"/>
      <c r="H494" s="6"/>
      <c r="J494" s="6"/>
      <c r="K494" s="6"/>
      <c r="L494" s="6"/>
      <c r="M494" s="6"/>
    </row>
    <row r="495" spans="3:13">
      <c r="C495" s="6"/>
      <c r="D495" s="6"/>
      <c r="F495" s="6"/>
      <c r="G495" s="6"/>
      <c r="H495" s="6"/>
      <c r="J495" s="6"/>
      <c r="K495" s="6"/>
      <c r="L495" s="6"/>
      <c r="M495" s="6"/>
    </row>
    <row r="496" spans="3:13">
      <c r="C496" s="6"/>
      <c r="D496" s="6"/>
      <c r="F496" s="6"/>
      <c r="G496" s="6"/>
      <c r="H496" s="6"/>
      <c r="J496" s="6"/>
      <c r="K496" s="6"/>
      <c r="L496" s="6"/>
      <c r="M496" s="6"/>
    </row>
    <row r="497" spans="3:13">
      <c r="C497" s="6"/>
      <c r="D497" s="6"/>
      <c r="F497" s="6"/>
      <c r="G497" s="6"/>
      <c r="H497" s="6"/>
      <c r="J497" s="6"/>
      <c r="K497" s="6"/>
      <c r="L497" s="6"/>
      <c r="M497" s="6"/>
    </row>
    <row r="498" spans="3:13">
      <c r="C498" s="6"/>
      <c r="D498" s="6"/>
      <c r="F498" s="6"/>
      <c r="G498" s="6"/>
      <c r="H498" s="6"/>
      <c r="J498" s="6"/>
      <c r="K498" s="6"/>
      <c r="L498" s="6"/>
      <c r="M498" s="6"/>
    </row>
    <row r="499" spans="3:13">
      <c r="C499" s="6"/>
      <c r="D499" s="6"/>
      <c r="F499" s="6"/>
      <c r="G499" s="6"/>
      <c r="H499" s="6"/>
      <c r="J499" s="6"/>
      <c r="K499" s="6"/>
      <c r="L499" s="6"/>
      <c r="M499" s="6"/>
    </row>
    <row r="500" spans="3:13">
      <c r="C500" s="6"/>
      <c r="D500" s="6"/>
      <c r="F500" s="6"/>
      <c r="G500" s="6"/>
      <c r="H500" s="6"/>
      <c r="J500" s="6"/>
      <c r="K500" s="6"/>
      <c r="L500" s="6"/>
      <c r="M500" s="6"/>
    </row>
    <row r="501" spans="3:13">
      <c r="C501" s="6"/>
      <c r="D501" s="6"/>
      <c r="F501" s="6"/>
      <c r="G501" s="6"/>
      <c r="H501" s="6"/>
      <c r="J501" s="6"/>
      <c r="K501" s="6"/>
      <c r="L501" s="6"/>
      <c r="M501" s="6"/>
    </row>
    <row r="502" spans="3:13">
      <c r="C502" s="6"/>
      <c r="D502" s="6"/>
      <c r="F502" s="6"/>
      <c r="G502" s="6"/>
      <c r="H502" s="6"/>
      <c r="J502" s="6"/>
      <c r="K502" s="6"/>
      <c r="L502" s="6"/>
      <c r="M502" s="6"/>
    </row>
    <row r="503" spans="3:13">
      <c r="C503" s="6"/>
      <c r="D503" s="6"/>
      <c r="F503" s="6"/>
      <c r="G503" s="6"/>
      <c r="H503" s="6"/>
      <c r="J503" s="6"/>
      <c r="K503" s="6"/>
      <c r="L503" s="6"/>
      <c r="M503" s="6"/>
    </row>
    <row r="504" spans="3:13">
      <c r="C504" s="6"/>
      <c r="D504" s="6"/>
      <c r="F504" s="6"/>
      <c r="G504" s="6"/>
      <c r="H504" s="6"/>
      <c r="J504" s="6"/>
      <c r="K504" s="6"/>
      <c r="L504" s="6"/>
      <c r="M504" s="6"/>
    </row>
    <row r="505" spans="3:13">
      <c r="C505" s="6"/>
      <c r="D505" s="6"/>
      <c r="F505" s="6"/>
      <c r="G505" s="6"/>
      <c r="H505" s="6"/>
      <c r="J505" s="6"/>
      <c r="K505" s="6"/>
      <c r="L505" s="6"/>
      <c r="M505" s="6"/>
    </row>
    <row r="506" spans="3:13">
      <c r="C506" s="6"/>
      <c r="D506" s="6"/>
      <c r="F506" s="6"/>
      <c r="G506" s="6"/>
      <c r="H506" s="6"/>
      <c r="J506" s="6"/>
      <c r="K506" s="6"/>
      <c r="L506" s="6"/>
      <c r="M506" s="6"/>
    </row>
    <row r="507" spans="3:13">
      <c r="C507" s="6"/>
      <c r="D507" s="6"/>
      <c r="F507" s="6"/>
      <c r="G507" s="6"/>
      <c r="H507" s="6"/>
      <c r="J507" s="6"/>
      <c r="K507" s="6"/>
      <c r="L507" s="6"/>
      <c r="M507" s="6"/>
    </row>
    <row r="508" spans="3:13">
      <c r="C508" s="6"/>
      <c r="D508" s="6"/>
      <c r="F508" s="6"/>
      <c r="G508" s="6"/>
      <c r="H508" s="6"/>
      <c r="J508" s="6"/>
      <c r="K508" s="6"/>
      <c r="L508" s="6"/>
      <c r="M508" s="6"/>
    </row>
    <row r="509" spans="3:13">
      <c r="C509" s="6"/>
      <c r="D509" s="6"/>
      <c r="F509" s="6"/>
      <c r="G509" s="6"/>
      <c r="H509" s="6"/>
      <c r="J509" s="6"/>
      <c r="K509" s="6"/>
      <c r="L509" s="6"/>
      <c r="M509" s="6"/>
    </row>
    <row r="510" spans="3:13">
      <c r="C510" s="6"/>
      <c r="D510" s="6"/>
      <c r="F510" s="6"/>
      <c r="G510" s="6"/>
      <c r="H510" s="6"/>
      <c r="J510" s="6"/>
      <c r="K510" s="6"/>
      <c r="L510" s="6"/>
      <c r="M510" s="6"/>
    </row>
    <row r="511" spans="3:13">
      <c r="C511" s="6"/>
      <c r="D511" s="6"/>
      <c r="F511" s="6"/>
      <c r="G511" s="6"/>
      <c r="H511" s="6"/>
      <c r="J511" s="6"/>
      <c r="K511" s="6"/>
      <c r="L511" s="6"/>
      <c r="M511" s="6"/>
    </row>
    <row r="512" spans="3:13">
      <c r="C512" s="6"/>
      <c r="D512" s="6"/>
      <c r="F512" s="6"/>
      <c r="G512" s="6"/>
      <c r="H512" s="6"/>
      <c r="J512" s="6"/>
      <c r="K512" s="6"/>
      <c r="L512" s="6"/>
      <c r="M512" s="6"/>
    </row>
    <row r="513" spans="3:13">
      <c r="C513" s="6"/>
      <c r="D513" s="6"/>
      <c r="F513" s="6"/>
      <c r="G513" s="6"/>
      <c r="H513" s="6"/>
      <c r="J513" s="6"/>
      <c r="K513" s="6"/>
      <c r="L513" s="6"/>
      <c r="M513" s="6"/>
    </row>
    <row r="514" spans="3:13">
      <c r="C514" s="6"/>
      <c r="D514" s="6"/>
      <c r="F514" s="6"/>
      <c r="G514" s="6"/>
      <c r="H514" s="6"/>
      <c r="J514" s="6"/>
      <c r="K514" s="6"/>
      <c r="L514" s="6"/>
      <c r="M514" s="6"/>
    </row>
    <row r="515" spans="3:13">
      <c r="C515" s="6"/>
      <c r="D515" s="6"/>
      <c r="F515" s="6"/>
      <c r="G515" s="6"/>
      <c r="H515" s="6"/>
      <c r="J515" s="6"/>
      <c r="K515" s="6"/>
      <c r="L515" s="6"/>
      <c r="M515" s="6"/>
    </row>
    <row r="516" spans="3:13">
      <c r="C516" s="6"/>
      <c r="D516" s="6"/>
      <c r="F516" s="6"/>
      <c r="G516" s="6"/>
      <c r="H516" s="6"/>
      <c r="J516" s="6"/>
      <c r="K516" s="6"/>
      <c r="L516" s="6"/>
      <c r="M516" s="6"/>
    </row>
    <row r="517" spans="3:13">
      <c r="C517" s="6"/>
      <c r="D517" s="6"/>
      <c r="F517" s="6"/>
      <c r="G517" s="6"/>
      <c r="H517" s="6"/>
      <c r="J517" s="6"/>
      <c r="K517" s="6"/>
      <c r="L517" s="6"/>
      <c r="M517" s="6"/>
    </row>
    <row r="518" spans="3:13">
      <c r="C518" s="6"/>
      <c r="D518" s="6"/>
      <c r="F518" s="6"/>
      <c r="G518" s="6"/>
      <c r="H518" s="6"/>
      <c r="J518" s="6"/>
      <c r="K518" s="6"/>
      <c r="L518" s="6"/>
      <c r="M518" s="6"/>
    </row>
    <row r="519" spans="3:13">
      <c r="C519" s="6"/>
      <c r="D519" s="6"/>
      <c r="F519" s="6"/>
      <c r="G519" s="6"/>
      <c r="H519" s="6"/>
      <c r="J519" s="6"/>
      <c r="K519" s="6"/>
      <c r="L519" s="6"/>
      <c r="M519" s="6"/>
    </row>
    <row r="520" spans="3:13">
      <c r="C520" s="6"/>
      <c r="D520" s="6"/>
      <c r="F520" s="6"/>
      <c r="G520" s="6"/>
      <c r="H520" s="6"/>
      <c r="J520" s="6"/>
      <c r="K520" s="6"/>
      <c r="L520" s="6"/>
      <c r="M520" s="6"/>
    </row>
    <row r="521" spans="3:13">
      <c r="C521" s="6"/>
      <c r="D521" s="6"/>
      <c r="F521" s="6"/>
      <c r="G521" s="6"/>
      <c r="H521" s="6"/>
      <c r="J521" s="6"/>
      <c r="K521" s="6"/>
      <c r="L521" s="6"/>
      <c r="M521" s="6"/>
    </row>
    <row r="522" spans="3:13">
      <c r="C522" s="6"/>
      <c r="D522" s="6"/>
      <c r="F522" s="6"/>
      <c r="G522" s="6"/>
      <c r="H522" s="6"/>
      <c r="J522" s="6"/>
      <c r="K522" s="6"/>
      <c r="L522" s="6"/>
      <c r="M522" s="6"/>
    </row>
    <row r="523" spans="3:13">
      <c r="C523" s="6"/>
      <c r="D523" s="6"/>
      <c r="F523" s="6"/>
      <c r="G523" s="6"/>
      <c r="H523" s="6"/>
      <c r="J523" s="6"/>
      <c r="K523" s="6"/>
      <c r="L523" s="6"/>
      <c r="M523" s="6"/>
    </row>
    <row r="524" spans="3:13">
      <c r="C524" s="6"/>
      <c r="D524" s="6"/>
      <c r="F524" s="6"/>
      <c r="G524" s="6"/>
      <c r="H524" s="6"/>
      <c r="J524" s="6"/>
      <c r="K524" s="6"/>
      <c r="L524" s="6"/>
      <c r="M524" s="6"/>
    </row>
    <row r="525" spans="3:13">
      <c r="C525" s="6"/>
      <c r="D525" s="6"/>
      <c r="F525" s="6"/>
      <c r="G525" s="6"/>
      <c r="H525" s="6"/>
      <c r="J525" s="6"/>
      <c r="K525" s="6"/>
      <c r="L525" s="6"/>
      <c r="M525" s="6"/>
    </row>
    <row r="526" spans="3:13">
      <c r="C526" s="6"/>
      <c r="D526" s="6"/>
      <c r="F526" s="6"/>
      <c r="G526" s="6"/>
      <c r="H526" s="6"/>
      <c r="J526" s="6"/>
      <c r="K526" s="6"/>
      <c r="L526" s="6"/>
      <c r="M526" s="6"/>
    </row>
    <row r="527" spans="3:13">
      <c r="C527" s="6"/>
      <c r="D527" s="6"/>
      <c r="F527" s="6"/>
      <c r="G527" s="6"/>
      <c r="H527" s="6"/>
      <c r="J527" s="6"/>
      <c r="K527" s="6"/>
      <c r="L527" s="6"/>
      <c r="M527" s="6"/>
    </row>
    <row r="528" spans="3:13">
      <c r="C528" s="6"/>
      <c r="D528" s="6"/>
      <c r="F528" s="6"/>
      <c r="G528" s="6"/>
      <c r="H528" s="6"/>
      <c r="J528" s="6"/>
      <c r="K528" s="6"/>
      <c r="L528" s="6"/>
      <c r="M528" s="6"/>
    </row>
    <row r="529" spans="3:13">
      <c r="C529" s="6"/>
      <c r="D529" s="6"/>
      <c r="F529" s="6"/>
      <c r="G529" s="6"/>
      <c r="H529" s="6"/>
      <c r="J529" s="6"/>
      <c r="K529" s="6"/>
      <c r="L529" s="6"/>
      <c r="M529" s="6"/>
    </row>
    <row r="530" spans="3:13">
      <c r="C530" s="6"/>
      <c r="D530" s="6"/>
      <c r="F530" s="6"/>
      <c r="G530" s="6"/>
      <c r="H530" s="6"/>
      <c r="J530" s="6"/>
      <c r="K530" s="6"/>
      <c r="L530" s="6"/>
      <c r="M530" s="6"/>
    </row>
    <row r="531" spans="3:13">
      <c r="C531" s="6"/>
      <c r="D531" s="6"/>
      <c r="F531" s="6"/>
      <c r="G531" s="6"/>
      <c r="H531" s="6"/>
      <c r="J531" s="6"/>
      <c r="K531" s="6"/>
      <c r="L531" s="6"/>
      <c r="M531" s="6"/>
    </row>
    <row r="532" spans="3:13">
      <c r="C532" s="6"/>
      <c r="D532" s="6"/>
      <c r="F532" s="6"/>
      <c r="G532" s="6"/>
      <c r="H532" s="6"/>
      <c r="J532" s="6"/>
      <c r="K532" s="6"/>
      <c r="L532" s="6"/>
      <c r="M532" s="6"/>
    </row>
    <row r="533" spans="3:13">
      <c r="C533" s="6"/>
      <c r="D533" s="6"/>
      <c r="F533" s="6"/>
      <c r="G533" s="6"/>
      <c r="H533" s="6"/>
      <c r="J533" s="6"/>
      <c r="K533" s="6"/>
      <c r="L533" s="6"/>
      <c r="M533" s="6"/>
    </row>
    <row r="534" spans="3:13">
      <c r="C534" s="6"/>
      <c r="D534" s="6"/>
      <c r="F534" s="6"/>
      <c r="G534" s="6"/>
      <c r="H534" s="6"/>
      <c r="J534" s="6"/>
      <c r="K534" s="6"/>
      <c r="L534" s="6"/>
      <c r="M534" s="6"/>
    </row>
    <row r="535" spans="3:13">
      <c r="C535" s="6"/>
      <c r="D535" s="6"/>
      <c r="F535" s="6"/>
      <c r="G535" s="6"/>
      <c r="H535" s="6"/>
      <c r="J535" s="6"/>
      <c r="K535" s="6"/>
      <c r="L535" s="6"/>
      <c r="M535" s="6"/>
    </row>
    <row r="536" spans="3:13">
      <c r="C536" s="6"/>
      <c r="D536" s="6"/>
      <c r="F536" s="6"/>
      <c r="G536" s="6"/>
      <c r="H536" s="6"/>
      <c r="J536" s="6"/>
      <c r="K536" s="6"/>
      <c r="L536" s="6"/>
      <c r="M536" s="6"/>
    </row>
    <row r="537" spans="3:13">
      <c r="C537" s="6"/>
      <c r="D537" s="6"/>
      <c r="F537" s="6"/>
      <c r="G537" s="6"/>
      <c r="H537" s="6"/>
      <c r="J537" s="6"/>
      <c r="K537" s="6"/>
      <c r="L537" s="6"/>
      <c r="M537" s="6"/>
    </row>
    <row r="538" spans="3:13">
      <c r="C538" s="6"/>
      <c r="D538" s="6"/>
      <c r="F538" s="6"/>
      <c r="G538" s="6"/>
      <c r="H538" s="6"/>
      <c r="J538" s="6"/>
      <c r="K538" s="6"/>
      <c r="L538" s="6"/>
      <c r="M538" s="6"/>
    </row>
    <row r="539" spans="3:13">
      <c r="C539" s="6"/>
      <c r="D539" s="6"/>
      <c r="F539" s="6"/>
      <c r="G539" s="6"/>
      <c r="H539" s="6"/>
      <c r="J539" s="6"/>
      <c r="K539" s="6"/>
      <c r="L539" s="6"/>
      <c r="M539" s="6"/>
    </row>
    <row r="540" spans="3:13">
      <c r="C540" s="6"/>
      <c r="D540" s="6"/>
      <c r="F540" s="6"/>
      <c r="G540" s="6"/>
      <c r="H540" s="6"/>
      <c r="J540" s="6"/>
      <c r="K540" s="6"/>
      <c r="L540" s="6"/>
      <c r="M540" s="6"/>
    </row>
    <row r="541" spans="3:13">
      <c r="C541" s="6"/>
      <c r="D541" s="6"/>
      <c r="F541" s="6"/>
      <c r="G541" s="6"/>
      <c r="H541" s="6"/>
      <c r="J541" s="6"/>
      <c r="K541" s="6"/>
      <c r="L541" s="6"/>
      <c r="M541" s="6"/>
    </row>
    <row r="542" spans="3:13">
      <c r="C542" s="6"/>
      <c r="D542" s="6"/>
      <c r="F542" s="6"/>
      <c r="G542" s="6"/>
      <c r="H542" s="6"/>
      <c r="J542" s="6"/>
      <c r="K542" s="6"/>
      <c r="L542" s="6"/>
      <c r="M542" s="6"/>
    </row>
    <row r="543" spans="3:13">
      <c r="C543" s="6"/>
      <c r="D543" s="6"/>
      <c r="F543" s="6"/>
      <c r="G543" s="6"/>
      <c r="H543" s="6"/>
      <c r="J543" s="6"/>
      <c r="K543" s="6"/>
      <c r="L543" s="6"/>
      <c r="M543" s="6"/>
    </row>
    <row r="544" spans="3:13">
      <c r="C544" s="6"/>
      <c r="D544" s="6"/>
      <c r="F544" s="6"/>
      <c r="G544" s="6"/>
      <c r="H544" s="6"/>
      <c r="J544" s="6"/>
      <c r="K544" s="6"/>
      <c r="L544" s="6"/>
      <c r="M544" s="6"/>
    </row>
    <row r="545" spans="3:13">
      <c r="C545" s="6"/>
      <c r="D545" s="6"/>
      <c r="F545" s="6"/>
      <c r="G545" s="6"/>
      <c r="H545" s="6"/>
      <c r="J545" s="6"/>
      <c r="K545" s="6"/>
      <c r="L545" s="6"/>
      <c r="M545" s="6"/>
    </row>
    <row r="546" spans="3:13">
      <c r="C546" s="6"/>
      <c r="D546" s="6"/>
      <c r="F546" s="6"/>
      <c r="G546" s="6"/>
      <c r="H546" s="6"/>
      <c r="J546" s="6"/>
      <c r="K546" s="6"/>
      <c r="L546" s="6"/>
      <c r="M546" s="6"/>
    </row>
    <row r="547" spans="3:13">
      <c r="C547" s="6"/>
      <c r="D547" s="6"/>
      <c r="F547" s="6"/>
      <c r="G547" s="6"/>
      <c r="H547" s="6"/>
      <c r="J547" s="6"/>
      <c r="K547" s="6"/>
      <c r="L547" s="6"/>
      <c r="M547" s="6"/>
    </row>
    <row r="548" spans="3:13">
      <c r="C548" s="6"/>
      <c r="D548" s="6"/>
      <c r="F548" s="6"/>
      <c r="G548" s="6"/>
      <c r="H548" s="6"/>
      <c r="J548" s="6"/>
      <c r="K548" s="6"/>
      <c r="L548" s="6"/>
      <c r="M548" s="6"/>
    </row>
    <row r="549" spans="3:13">
      <c r="C549" s="6"/>
      <c r="D549" s="6"/>
      <c r="F549" s="6"/>
      <c r="G549" s="6"/>
      <c r="H549" s="6"/>
      <c r="J549" s="6"/>
      <c r="K549" s="6"/>
      <c r="L549" s="6"/>
      <c r="M549" s="6"/>
    </row>
    <row r="550" spans="3:13">
      <c r="C550" s="6"/>
      <c r="D550" s="6"/>
      <c r="F550" s="6"/>
      <c r="G550" s="6"/>
      <c r="H550" s="6"/>
      <c r="J550" s="6"/>
      <c r="K550" s="6"/>
      <c r="L550" s="6"/>
      <c r="M550" s="6"/>
    </row>
    <row r="551" spans="3:13">
      <c r="C551" s="6"/>
      <c r="D551" s="6"/>
      <c r="F551" s="6"/>
      <c r="G551" s="6"/>
      <c r="H551" s="6"/>
      <c r="J551" s="6"/>
      <c r="K551" s="6"/>
      <c r="L551" s="6"/>
      <c r="M551" s="6"/>
    </row>
    <row r="552" spans="3:13">
      <c r="C552" s="6"/>
      <c r="D552" s="6"/>
      <c r="F552" s="6"/>
      <c r="G552" s="6"/>
      <c r="H552" s="6"/>
      <c r="J552" s="6"/>
      <c r="K552" s="6"/>
      <c r="L552" s="6"/>
      <c r="M552" s="6"/>
    </row>
    <row r="553" spans="3:13">
      <c r="C553" s="6"/>
      <c r="D553" s="6"/>
      <c r="F553" s="6"/>
      <c r="G553" s="6"/>
      <c r="H553" s="6"/>
      <c r="J553" s="6"/>
      <c r="K553" s="6"/>
      <c r="L553" s="6"/>
      <c r="M553" s="6"/>
    </row>
    <row r="554" spans="3:13">
      <c r="C554" s="6"/>
      <c r="D554" s="6"/>
      <c r="F554" s="6"/>
      <c r="G554" s="6"/>
      <c r="H554" s="6"/>
      <c r="J554" s="6"/>
      <c r="K554" s="6"/>
      <c r="L554" s="6"/>
      <c r="M554" s="6"/>
    </row>
    <row r="555" spans="3:13">
      <c r="C555" s="6"/>
      <c r="D555" s="6"/>
      <c r="F555" s="6"/>
      <c r="G555" s="6"/>
      <c r="H555" s="6"/>
      <c r="J555" s="6"/>
      <c r="K555" s="6"/>
      <c r="L555" s="6"/>
      <c r="M555" s="6"/>
    </row>
    <row r="556" spans="3:13">
      <c r="C556" s="6"/>
      <c r="D556" s="6"/>
      <c r="F556" s="6"/>
      <c r="G556" s="6"/>
      <c r="H556" s="6"/>
      <c r="J556" s="6"/>
      <c r="K556" s="6"/>
      <c r="L556" s="6"/>
      <c r="M556" s="6"/>
    </row>
    <row r="557" spans="3:13">
      <c r="C557" s="6"/>
      <c r="D557" s="6"/>
      <c r="F557" s="6"/>
      <c r="G557" s="6"/>
      <c r="H557" s="6"/>
      <c r="J557" s="6"/>
      <c r="K557" s="6"/>
      <c r="L557" s="6"/>
      <c r="M557" s="6"/>
    </row>
    <row r="558" spans="3:13">
      <c r="C558" s="6"/>
      <c r="D558" s="6"/>
      <c r="F558" s="6"/>
      <c r="G558" s="6"/>
      <c r="H558" s="6"/>
      <c r="J558" s="6"/>
      <c r="K558" s="6"/>
      <c r="L558" s="6"/>
      <c r="M558" s="6"/>
    </row>
    <row r="559" spans="3:13">
      <c r="C559" s="6"/>
      <c r="D559" s="6"/>
      <c r="F559" s="6"/>
      <c r="G559" s="6"/>
      <c r="H559" s="6"/>
      <c r="J559" s="6"/>
      <c r="K559" s="6"/>
      <c r="L559" s="6"/>
      <c r="M559" s="6"/>
    </row>
    <row r="560" spans="3:13">
      <c r="C560" s="6"/>
      <c r="D560" s="6"/>
      <c r="F560" s="6"/>
      <c r="G560" s="6"/>
      <c r="H560" s="6"/>
      <c r="J560" s="6"/>
      <c r="K560" s="6"/>
      <c r="L560" s="6"/>
      <c r="M560" s="6"/>
    </row>
    <row r="561" spans="3:13">
      <c r="C561" s="6"/>
      <c r="D561" s="6"/>
      <c r="F561" s="6"/>
      <c r="G561" s="6"/>
      <c r="H561" s="6"/>
      <c r="J561" s="6"/>
      <c r="K561" s="6"/>
      <c r="L561" s="6"/>
      <c r="M561" s="6"/>
    </row>
    <row r="562" spans="3:13">
      <c r="C562" s="6"/>
      <c r="D562" s="6"/>
      <c r="F562" s="6"/>
      <c r="G562" s="6"/>
      <c r="H562" s="6"/>
      <c r="J562" s="6"/>
      <c r="K562" s="6"/>
      <c r="L562" s="6"/>
      <c r="M562" s="6"/>
    </row>
    <row r="563" spans="3:13">
      <c r="C563" s="6"/>
      <c r="D563" s="6"/>
      <c r="F563" s="6"/>
      <c r="G563" s="6"/>
      <c r="H563" s="6"/>
      <c r="J563" s="6"/>
      <c r="K563" s="6"/>
      <c r="L563" s="6"/>
      <c r="M563" s="6"/>
    </row>
    <row r="564" spans="3:13">
      <c r="C564" s="6"/>
      <c r="D564" s="6"/>
      <c r="F564" s="6"/>
      <c r="G564" s="6"/>
      <c r="H564" s="6"/>
      <c r="J564" s="6"/>
      <c r="K564" s="6"/>
      <c r="L564" s="6"/>
      <c r="M564" s="6"/>
    </row>
    <row r="565" spans="3:13">
      <c r="C565" s="6"/>
      <c r="D565" s="6"/>
      <c r="F565" s="6"/>
      <c r="G565" s="6"/>
      <c r="H565" s="6"/>
      <c r="J565" s="6"/>
      <c r="K565" s="6"/>
      <c r="L565" s="6"/>
      <c r="M565" s="6"/>
    </row>
    <row r="566" spans="3:13">
      <c r="C566" s="6"/>
      <c r="D566" s="6"/>
      <c r="F566" s="6"/>
      <c r="G566" s="6"/>
      <c r="H566" s="6"/>
      <c r="J566" s="6"/>
      <c r="K566" s="6"/>
      <c r="L566" s="6"/>
      <c r="M566" s="6"/>
    </row>
    <row r="567" spans="3:13">
      <c r="C567" s="6"/>
      <c r="D567" s="6"/>
      <c r="F567" s="6"/>
      <c r="G567" s="6"/>
      <c r="H567" s="6"/>
      <c r="J567" s="6"/>
      <c r="K567" s="6"/>
      <c r="L567" s="6"/>
      <c r="M567" s="6"/>
    </row>
    <row r="568" spans="3:13">
      <c r="C568" s="6"/>
      <c r="D568" s="6"/>
      <c r="F568" s="6"/>
      <c r="G568" s="6"/>
      <c r="H568" s="6"/>
      <c r="J568" s="6"/>
      <c r="K568" s="6"/>
      <c r="L568" s="6"/>
      <c r="M568" s="6"/>
    </row>
    <row r="569" spans="3:13">
      <c r="C569" s="6"/>
      <c r="D569" s="6"/>
      <c r="F569" s="6"/>
      <c r="G569" s="6"/>
      <c r="H569" s="6"/>
      <c r="J569" s="6"/>
      <c r="K569" s="6"/>
      <c r="L569" s="6"/>
      <c r="M569" s="6"/>
    </row>
    <row r="570" spans="3:13">
      <c r="C570" s="6"/>
      <c r="D570" s="6"/>
      <c r="F570" s="6"/>
      <c r="G570" s="6"/>
      <c r="H570" s="6"/>
      <c r="J570" s="6"/>
      <c r="K570" s="6"/>
      <c r="L570" s="6"/>
      <c r="M570" s="6"/>
    </row>
    <row r="571" spans="3:13">
      <c r="C571" s="6"/>
      <c r="D571" s="6"/>
      <c r="F571" s="6"/>
      <c r="G571" s="6"/>
      <c r="H571" s="6"/>
      <c r="J571" s="6"/>
      <c r="K571" s="6"/>
      <c r="L571" s="6"/>
      <c r="M571" s="6"/>
    </row>
    <row r="572" spans="3:13">
      <c r="C572" s="6"/>
      <c r="D572" s="6"/>
      <c r="F572" s="6"/>
      <c r="G572" s="6"/>
      <c r="H572" s="6"/>
      <c r="J572" s="6"/>
      <c r="K572" s="6"/>
      <c r="L572" s="6"/>
      <c r="M572" s="6"/>
    </row>
    <row r="573" spans="3:13">
      <c r="C573" s="6"/>
      <c r="D573" s="6"/>
      <c r="F573" s="6"/>
      <c r="G573" s="6"/>
      <c r="H573" s="6"/>
      <c r="J573" s="6"/>
      <c r="K573" s="6"/>
      <c r="L573" s="6"/>
      <c r="M573" s="6"/>
    </row>
    <row r="574" spans="3:13">
      <c r="C574" s="6"/>
      <c r="D574" s="6"/>
      <c r="F574" s="6"/>
      <c r="G574" s="6"/>
      <c r="H574" s="6"/>
      <c r="J574" s="6"/>
      <c r="K574" s="6"/>
      <c r="L574" s="6"/>
      <c r="M574" s="6"/>
    </row>
    <row r="575" spans="3:13">
      <c r="C575" s="6"/>
      <c r="D575" s="6"/>
      <c r="F575" s="6"/>
      <c r="G575" s="6"/>
      <c r="H575" s="6"/>
      <c r="J575" s="6"/>
      <c r="K575" s="6"/>
      <c r="L575" s="6"/>
      <c r="M575" s="6"/>
    </row>
    <row r="576" spans="3:13">
      <c r="C576" s="6"/>
      <c r="D576" s="6"/>
      <c r="F576" s="6"/>
      <c r="G576" s="6"/>
      <c r="H576" s="6"/>
      <c r="J576" s="6"/>
      <c r="K576" s="6"/>
      <c r="L576" s="6"/>
      <c r="M576" s="6"/>
    </row>
    <row r="577" spans="3:13">
      <c r="C577" s="6"/>
      <c r="D577" s="6"/>
      <c r="F577" s="6"/>
      <c r="G577" s="6"/>
      <c r="H577" s="6"/>
      <c r="J577" s="6"/>
      <c r="K577" s="6"/>
      <c r="L577" s="6"/>
      <c r="M577" s="6"/>
    </row>
    <row r="578" spans="3:13">
      <c r="C578" s="6"/>
      <c r="D578" s="6"/>
      <c r="F578" s="6"/>
      <c r="G578" s="6"/>
      <c r="H578" s="6"/>
      <c r="J578" s="6"/>
      <c r="K578" s="6"/>
      <c r="L578" s="6"/>
      <c r="M578" s="6"/>
    </row>
    <row r="579" spans="3:13">
      <c r="C579" s="6"/>
      <c r="D579" s="6"/>
      <c r="F579" s="6"/>
      <c r="G579" s="6"/>
      <c r="H579" s="6"/>
      <c r="J579" s="6"/>
      <c r="K579" s="6"/>
      <c r="L579" s="6"/>
      <c r="M579" s="6"/>
    </row>
    <row r="580" spans="3:13">
      <c r="C580" s="6"/>
      <c r="D580" s="6"/>
      <c r="F580" s="6"/>
      <c r="G580" s="6"/>
      <c r="H580" s="6"/>
      <c r="J580" s="6"/>
      <c r="K580" s="6"/>
      <c r="L580" s="6"/>
      <c r="M580" s="6"/>
    </row>
    <row r="581" spans="3:13">
      <c r="C581" s="6"/>
      <c r="D581" s="6"/>
      <c r="F581" s="6"/>
      <c r="G581" s="6"/>
      <c r="H581" s="6"/>
      <c r="J581" s="6"/>
      <c r="K581" s="6"/>
      <c r="L581" s="6"/>
      <c r="M581" s="6"/>
    </row>
    <row r="582" spans="3:13">
      <c r="C582" s="6"/>
      <c r="D582" s="6"/>
      <c r="F582" s="6"/>
      <c r="G582" s="6"/>
      <c r="H582" s="6"/>
      <c r="J582" s="6"/>
      <c r="K582" s="6"/>
      <c r="L582" s="6"/>
      <c r="M582" s="6"/>
    </row>
    <row r="583" spans="3:13">
      <c r="C583" s="6"/>
      <c r="D583" s="6"/>
      <c r="F583" s="6"/>
      <c r="G583" s="6"/>
      <c r="H583" s="6"/>
      <c r="J583" s="6"/>
      <c r="K583" s="6"/>
      <c r="L583" s="6"/>
      <c r="M583" s="6"/>
    </row>
    <row r="584" spans="3:13">
      <c r="C584" s="6"/>
      <c r="D584" s="6"/>
      <c r="F584" s="6"/>
      <c r="G584" s="6"/>
      <c r="H584" s="6"/>
      <c r="J584" s="6"/>
      <c r="K584" s="6"/>
      <c r="L584" s="6"/>
      <c r="M584" s="6"/>
    </row>
    <row r="585" spans="3:13">
      <c r="C585" s="6"/>
      <c r="D585" s="6"/>
      <c r="F585" s="6"/>
      <c r="G585" s="6"/>
      <c r="H585" s="6"/>
      <c r="J585" s="6"/>
      <c r="K585" s="6"/>
      <c r="L585" s="6"/>
      <c r="M585" s="6"/>
    </row>
    <row r="586" spans="3:13">
      <c r="C586" s="6"/>
      <c r="D586" s="6"/>
      <c r="F586" s="6"/>
      <c r="G586" s="6"/>
      <c r="H586" s="6"/>
      <c r="J586" s="6"/>
      <c r="K586" s="6"/>
      <c r="L586" s="6"/>
      <c r="M586" s="6"/>
    </row>
    <row r="587" spans="3:13">
      <c r="C587" s="6"/>
      <c r="D587" s="6"/>
      <c r="F587" s="6"/>
      <c r="G587" s="6"/>
      <c r="H587" s="6"/>
      <c r="J587" s="6"/>
      <c r="K587" s="6"/>
      <c r="L587" s="6"/>
      <c r="M587" s="6"/>
    </row>
    <row r="588" spans="3:13">
      <c r="C588" s="6"/>
      <c r="D588" s="6"/>
      <c r="F588" s="6"/>
      <c r="G588" s="6"/>
      <c r="H588" s="6"/>
      <c r="J588" s="6"/>
      <c r="K588" s="6"/>
      <c r="L588" s="6"/>
      <c r="M588" s="6"/>
    </row>
    <row r="589" spans="3:13">
      <c r="C589" s="6"/>
      <c r="D589" s="6"/>
      <c r="F589" s="6"/>
      <c r="G589" s="6"/>
      <c r="H589" s="6"/>
      <c r="J589" s="6"/>
      <c r="K589" s="6"/>
      <c r="L589" s="6"/>
      <c r="M589" s="6"/>
    </row>
    <row r="590" spans="3:13">
      <c r="C590" s="6"/>
      <c r="D590" s="6"/>
      <c r="F590" s="6"/>
      <c r="G590" s="6"/>
      <c r="H590" s="6"/>
      <c r="J590" s="6"/>
      <c r="K590" s="6"/>
      <c r="L590" s="6"/>
      <c r="M590" s="6"/>
    </row>
    <row r="591" spans="3:13">
      <c r="C591" s="6"/>
      <c r="D591" s="6"/>
      <c r="F591" s="6"/>
      <c r="G591" s="6"/>
      <c r="H591" s="6"/>
      <c r="J591" s="6"/>
      <c r="K591" s="6"/>
      <c r="L591" s="6"/>
      <c r="M591" s="6"/>
    </row>
    <row r="592" spans="3:13">
      <c r="C592" s="6"/>
      <c r="D592" s="6"/>
      <c r="F592" s="6"/>
      <c r="G592" s="6"/>
      <c r="H592" s="6"/>
      <c r="J592" s="6"/>
      <c r="K592" s="6"/>
      <c r="L592" s="6"/>
      <c r="M592" s="6"/>
    </row>
    <row r="593" spans="3:13">
      <c r="C593" s="6"/>
      <c r="D593" s="6"/>
      <c r="F593" s="6"/>
      <c r="G593" s="6"/>
      <c r="H593" s="6"/>
      <c r="J593" s="6"/>
      <c r="K593" s="6"/>
      <c r="L593" s="6"/>
      <c r="M593" s="6"/>
    </row>
    <row r="594" spans="3:13">
      <c r="C594" s="6"/>
      <c r="D594" s="6"/>
      <c r="F594" s="6"/>
      <c r="G594" s="6"/>
      <c r="H594" s="6"/>
      <c r="J594" s="6"/>
      <c r="K594" s="6"/>
      <c r="L594" s="6"/>
      <c r="M594" s="6"/>
    </row>
    <row r="595" spans="3:13">
      <c r="C595" s="6"/>
      <c r="D595" s="6"/>
      <c r="F595" s="6"/>
      <c r="G595" s="6"/>
      <c r="H595" s="6"/>
      <c r="J595" s="6"/>
      <c r="K595" s="6"/>
      <c r="L595" s="6"/>
      <c r="M595" s="6"/>
    </row>
    <row r="596" spans="3:13">
      <c r="C596" s="6"/>
      <c r="D596" s="6"/>
      <c r="F596" s="6"/>
      <c r="G596" s="6"/>
      <c r="H596" s="6"/>
      <c r="J596" s="6"/>
      <c r="K596" s="6"/>
      <c r="L596" s="6"/>
      <c r="M596" s="6"/>
    </row>
    <row r="597" spans="3:13">
      <c r="C597" s="6"/>
      <c r="D597" s="6"/>
      <c r="F597" s="6"/>
      <c r="G597" s="6"/>
      <c r="H597" s="6"/>
      <c r="J597" s="6"/>
      <c r="K597" s="6"/>
      <c r="L597" s="6"/>
      <c r="M597" s="6"/>
    </row>
    <row r="598" spans="3:13">
      <c r="C598" s="6"/>
      <c r="D598" s="6"/>
      <c r="F598" s="6"/>
      <c r="G598" s="6"/>
      <c r="H598" s="6"/>
      <c r="J598" s="6"/>
      <c r="K598" s="6"/>
      <c r="L598" s="6"/>
      <c r="M598" s="6"/>
    </row>
    <row r="599" spans="3:13">
      <c r="C599" s="6"/>
      <c r="D599" s="6"/>
      <c r="F599" s="6"/>
      <c r="G599" s="6"/>
      <c r="H599" s="6"/>
      <c r="J599" s="6"/>
      <c r="K599" s="6"/>
      <c r="L599" s="6"/>
      <c r="M599" s="6"/>
    </row>
    <row r="600" spans="3:13">
      <c r="C600" s="6"/>
      <c r="D600" s="6"/>
      <c r="F600" s="6"/>
      <c r="G600" s="6"/>
      <c r="H600" s="6"/>
      <c r="J600" s="6"/>
      <c r="K600" s="6"/>
      <c r="L600" s="6"/>
      <c r="M600" s="6"/>
    </row>
    <row r="601" spans="3:13">
      <c r="C601" s="6"/>
      <c r="D601" s="6"/>
      <c r="F601" s="6"/>
      <c r="G601" s="6"/>
      <c r="H601" s="6"/>
      <c r="J601" s="6"/>
      <c r="K601" s="6"/>
      <c r="L601" s="6"/>
      <c r="M601" s="6"/>
    </row>
    <row r="602" spans="3:13">
      <c r="C602" s="6"/>
      <c r="D602" s="6"/>
      <c r="F602" s="6"/>
      <c r="G602" s="6"/>
      <c r="H602" s="6"/>
      <c r="J602" s="6"/>
      <c r="K602" s="6"/>
      <c r="L602" s="6"/>
      <c r="M602" s="6"/>
    </row>
    <row r="603" spans="3:13">
      <c r="C603" s="6"/>
      <c r="D603" s="6"/>
      <c r="F603" s="6"/>
      <c r="G603" s="6"/>
      <c r="H603" s="6"/>
      <c r="J603" s="6"/>
      <c r="K603" s="6"/>
      <c r="L603" s="6"/>
      <c r="M603" s="6"/>
    </row>
    <row r="604" spans="3:13">
      <c r="C604" s="6"/>
      <c r="D604" s="6"/>
      <c r="F604" s="6"/>
      <c r="G604" s="6"/>
      <c r="H604" s="6"/>
      <c r="J604" s="6"/>
      <c r="K604" s="6"/>
      <c r="L604" s="6"/>
      <c r="M604" s="6"/>
    </row>
    <row r="605" spans="3:13">
      <c r="C605" s="6"/>
      <c r="D605" s="6"/>
      <c r="F605" s="6"/>
      <c r="G605" s="6"/>
      <c r="H605" s="6"/>
      <c r="J605" s="6"/>
      <c r="K605" s="6"/>
      <c r="L605" s="6"/>
      <c r="M605" s="6"/>
    </row>
    <row r="606" spans="3:13">
      <c r="C606" s="6"/>
      <c r="D606" s="6"/>
      <c r="F606" s="6"/>
      <c r="G606" s="6"/>
      <c r="H606" s="6"/>
      <c r="J606" s="6"/>
      <c r="K606" s="6"/>
      <c r="L606" s="6"/>
      <c r="M606" s="6"/>
    </row>
    <row r="607" spans="3:13">
      <c r="C607" s="6"/>
      <c r="D607" s="6"/>
      <c r="F607" s="6"/>
      <c r="G607" s="6"/>
      <c r="H607" s="6"/>
      <c r="J607" s="6"/>
      <c r="K607" s="6"/>
      <c r="L607" s="6"/>
      <c r="M607" s="6"/>
    </row>
    <row r="608" spans="3:13">
      <c r="C608" s="6"/>
      <c r="D608" s="6"/>
      <c r="F608" s="6"/>
      <c r="G608" s="6"/>
      <c r="H608" s="6"/>
      <c r="J608" s="6"/>
      <c r="K608" s="6"/>
      <c r="L608" s="6"/>
      <c r="M608" s="6"/>
    </row>
    <row r="609" spans="3:13">
      <c r="C609" s="6"/>
      <c r="D609" s="6"/>
      <c r="F609" s="6"/>
      <c r="G609" s="6"/>
      <c r="H609" s="6"/>
      <c r="J609" s="6"/>
      <c r="K609" s="6"/>
      <c r="L609" s="6"/>
      <c r="M609" s="6"/>
    </row>
    <row r="610" spans="3:13">
      <c r="C610" s="6"/>
      <c r="D610" s="6"/>
      <c r="F610" s="6"/>
      <c r="G610" s="6"/>
      <c r="H610" s="6"/>
      <c r="J610" s="6"/>
      <c r="K610" s="6"/>
      <c r="L610" s="6"/>
      <c r="M610" s="6"/>
    </row>
    <row r="611" spans="3:13">
      <c r="C611" s="6"/>
      <c r="D611" s="6"/>
      <c r="F611" s="6"/>
      <c r="G611" s="6"/>
      <c r="H611" s="6"/>
      <c r="J611" s="6"/>
      <c r="K611" s="6"/>
      <c r="L611" s="6"/>
      <c r="M611" s="6"/>
    </row>
    <row r="612" spans="3:13">
      <c r="C612" s="6"/>
      <c r="D612" s="6"/>
      <c r="F612" s="6"/>
      <c r="G612" s="6"/>
      <c r="H612" s="6"/>
      <c r="J612" s="6"/>
      <c r="K612" s="6"/>
      <c r="L612" s="6"/>
      <c r="M612" s="6"/>
    </row>
    <row r="613" spans="3:13">
      <c r="C613" s="6"/>
      <c r="D613" s="6"/>
      <c r="F613" s="6"/>
      <c r="G613" s="6"/>
      <c r="H613" s="6"/>
      <c r="J613" s="6"/>
      <c r="K613" s="6"/>
      <c r="L613" s="6"/>
      <c r="M613" s="6"/>
    </row>
    <row r="614" spans="3:13">
      <c r="C614" s="6"/>
      <c r="D614" s="6"/>
      <c r="F614" s="6"/>
      <c r="G614" s="6"/>
      <c r="H614" s="6"/>
      <c r="J614" s="6"/>
      <c r="K614" s="6"/>
      <c r="L614" s="6"/>
      <c r="M614" s="6"/>
    </row>
    <row r="615" spans="3:13">
      <c r="C615" s="6"/>
      <c r="D615" s="6"/>
      <c r="F615" s="6"/>
      <c r="G615" s="6"/>
      <c r="H615" s="6"/>
      <c r="J615" s="6"/>
      <c r="K615" s="6"/>
      <c r="L615" s="6"/>
      <c r="M615" s="6"/>
    </row>
    <row r="616" spans="3:13">
      <c r="C616" s="6"/>
      <c r="D616" s="6"/>
      <c r="F616" s="6"/>
      <c r="G616" s="6"/>
      <c r="H616" s="6"/>
      <c r="J616" s="6"/>
      <c r="K616" s="6"/>
      <c r="L616" s="6"/>
      <c r="M616" s="6"/>
    </row>
    <row r="617" spans="3:13">
      <c r="C617" s="6"/>
      <c r="D617" s="6"/>
      <c r="F617" s="6"/>
      <c r="G617" s="6"/>
      <c r="H617" s="6"/>
      <c r="J617" s="6"/>
      <c r="K617" s="6"/>
      <c r="L617" s="6"/>
      <c r="M617" s="6"/>
    </row>
    <row r="618" spans="3:13">
      <c r="C618" s="6"/>
      <c r="D618" s="6"/>
      <c r="F618" s="6"/>
      <c r="G618" s="6"/>
      <c r="H618" s="6"/>
      <c r="J618" s="6"/>
      <c r="K618" s="6"/>
      <c r="L618" s="6"/>
      <c r="M618" s="6"/>
    </row>
    <row r="619" spans="3:13">
      <c r="C619" s="6"/>
      <c r="D619" s="6"/>
      <c r="F619" s="6"/>
      <c r="G619" s="6"/>
      <c r="H619" s="6"/>
      <c r="J619" s="6"/>
      <c r="K619" s="6"/>
      <c r="L619" s="6"/>
      <c r="M619" s="6"/>
    </row>
    <row r="620" spans="3:13">
      <c r="C620" s="6"/>
      <c r="D620" s="6"/>
      <c r="F620" s="6"/>
      <c r="G620" s="6"/>
      <c r="H620" s="6"/>
      <c r="J620" s="6"/>
      <c r="K620" s="6"/>
      <c r="L620" s="6"/>
      <c r="M620" s="6"/>
    </row>
    <row r="621" spans="3:13">
      <c r="C621" s="6"/>
      <c r="D621" s="6"/>
      <c r="F621" s="6"/>
      <c r="G621" s="6"/>
      <c r="H621" s="6"/>
      <c r="J621" s="6"/>
      <c r="K621" s="6"/>
      <c r="L621" s="6"/>
      <c r="M621" s="6"/>
    </row>
    <row r="622" spans="3:13">
      <c r="C622" s="6"/>
      <c r="D622" s="6"/>
      <c r="F622" s="6"/>
      <c r="G622" s="6"/>
      <c r="H622" s="6"/>
      <c r="J622" s="6"/>
      <c r="K622" s="6"/>
      <c r="L622" s="6"/>
      <c r="M622" s="6"/>
    </row>
    <row r="623" spans="3:13">
      <c r="C623" s="6"/>
      <c r="D623" s="6"/>
      <c r="F623" s="6"/>
      <c r="G623" s="6"/>
      <c r="H623" s="6"/>
      <c r="J623" s="6"/>
      <c r="K623" s="6"/>
      <c r="L623" s="6"/>
      <c r="M623" s="6"/>
    </row>
    <row r="624" spans="3:13">
      <c r="C624" s="6"/>
      <c r="D624" s="6"/>
      <c r="F624" s="6"/>
      <c r="G624" s="6"/>
      <c r="H624" s="6"/>
      <c r="J624" s="6"/>
      <c r="K624" s="6"/>
      <c r="L624" s="6"/>
      <c r="M624" s="6"/>
    </row>
    <row r="625" spans="3:13">
      <c r="C625" s="6"/>
      <c r="D625" s="6"/>
      <c r="F625" s="6"/>
      <c r="G625" s="6"/>
      <c r="H625" s="6"/>
      <c r="J625" s="6"/>
      <c r="K625" s="6"/>
      <c r="L625" s="6"/>
      <c r="M625" s="6"/>
    </row>
    <row r="626" spans="3:13">
      <c r="C626" s="6"/>
      <c r="D626" s="6"/>
      <c r="F626" s="6"/>
      <c r="G626" s="6"/>
      <c r="H626" s="6"/>
      <c r="J626" s="6"/>
      <c r="K626" s="6"/>
      <c r="L626" s="6"/>
      <c r="M626" s="6"/>
    </row>
    <row r="627" spans="3:13">
      <c r="C627" s="6"/>
      <c r="D627" s="6"/>
      <c r="F627" s="6"/>
      <c r="G627" s="6"/>
      <c r="H627" s="6"/>
      <c r="J627" s="6"/>
      <c r="K627" s="6"/>
      <c r="L627" s="6"/>
      <c r="M627" s="6"/>
    </row>
    <row r="628" spans="3:13">
      <c r="C628" s="6"/>
      <c r="D628" s="6"/>
      <c r="F628" s="6"/>
      <c r="G628" s="6"/>
      <c r="H628" s="6"/>
      <c r="J628" s="6"/>
      <c r="K628" s="6"/>
      <c r="L628" s="6"/>
      <c r="M628" s="6"/>
    </row>
    <row r="629" spans="3:13">
      <c r="C629" s="6"/>
      <c r="D629" s="6"/>
      <c r="F629" s="6"/>
      <c r="G629" s="6"/>
      <c r="H629" s="6"/>
      <c r="J629" s="6"/>
      <c r="K629" s="6"/>
      <c r="L629" s="6"/>
      <c r="M629" s="6"/>
    </row>
    <row r="630" spans="3:13">
      <c r="C630" s="6"/>
      <c r="D630" s="6"/>
      <c r="F630" s="6"/>
      <c r="G630" s="6"/>
      <c r="H630" s="6"/>
      <c r="J630" s="6"/>
      <c r="K630" s="6"/>
      <c r="L630" s="6"/>
      <c r="M630" s="6"/>
    </row>
    <row r="631" spans="3:13">
      <c r="C631" s="6"/>
      <c r="D631" s="6"/>
      <c r="F631" s="6"/>
      <c r="G631" s="6"/>
      <c r="H631" s="6"/>
      <c r="J631" s="6"/>
      <c r="K631" s="6"/>
      <c r="L631" s="6"/>
      <c r="M631" s="6"/>
    </row>
    <row r="632" spans="3:13">
      <c r="C632" s="6"/>
      <c r="D632" s="6"/>
      <c r="F632" s="6"/>
      <c r="G632" s="6"/>
      <c r="H632" s="6"/>
      <c r="J632" s="6"/>
      <c r="K632" s="6"/>
      <c r="L632" s="6"/>
      <c r="M632" s="6"/>
    </row>
    <row r="633" spans="3:13">
      <c r="C633" s="6"/>
      <c r="D633" s="6"/>
      <c r="F633" s="6"/>
      <c r="G633" s="6"/>
      <c r="H633" s="6"/>
      <c r="J633" s="6"/>
      <c r="K633" s="6"/>
      <c r="L633" s="6"/>
      <c r="M633" s="6"/>
    </row>
    <row r="634" spans="3:13">
      <c r="C634" s="6"/>
      <c r="D634" s="6"/>
      <c r="F634" s="6"/>
      <c r="G634" s="6"/>
      <c r="H634" s="6"/>
      <c r="J634" s="6"/>
      <c r="K634" s="6"/>
      <c r="L634" s="6"/>
      <c r="M634" s="6"/>
    </row>
    <row r="635" spans="3:13">
      <c r="C635" s="6"/>
      <c r="D635" s="6"/>
      <c r="F635" s="6"/>
      <c r="G635" s="6"/>
      <c r="H635" s="6"/>
      <c r="J635" s="6"/>
      <c r="K635" s="6"/>
      <c r="L635" s="6"/>
      <c r="M635" s="6"/>
    </row>
    <row r="636" spans="3:13">
      <c r="C636" s="6"/>
      <c r="D636" s="6"/>
      <c r="F636" s="6"/>
      <c r="G636" s="6"/>
      <c r="H636" s="6"/>
      <c r="J636" s="6"/>
      <c r="K636" s="6"/>
      <c r="L636" s="6"/>
      <c r="M636" s="6"/>
    </row>
    <row r="637" spans="3:13">
      <c r="C637" s="6"/>
      <c r="D637" s="6"/>
      <c r="F637" s="6"/>
      <c r="G637" s="6"/>
      <c r="H637" s="6"/>
      <c r="J637" s="6"/>
      <c r="K637" s="6"/>
      <c r="L637" s="6"/>
      <c r="M637" s="6"/>
    </row>
    <row r="638" spans="3:13">
      <c r="C638" s="6"/>
      <c r="D638" s="6"/>
      <c r="F638" s="6"/>
      <c r="G638" s="6"/>
      <c r="H638" s="6"/>
      <c r="J638" s="6"/>
      <c r="K638" s="6"/>
      <c r="L638" s="6"/>
      <c r="M638" s="6"/>
    </row>
    <row r="639" spans="3:13">
      <c r="C639" s="6"/>
      <c r="D639" s="6"/>
      <c r="F639" s="6"/>
      <c r="G639" s="6"/>
      <c r="H639" s="6"/>
      <c r="J639" s="6"/>
      <c r="K639" s="6"/>
      <c r="L639" s="6"/>
      <c r="M639" s="6"/>
    </row>
    <row r="640" spans="3:13">
      <c r="C640" s="6"/>
      <c r="D640" s="6"/>
      <c r="F640" s="6"/>
      <c r="G640" s="6"/>
      <c r="H640" s="6"/>
      <c r="J640" s="6"/>
      <c r="K640" s="6"/>
      <c r="L640" s="6"/>
      <c r="M640" s="6"/>
    </row>
    <row r="641" spans="3:13">
      <c r="C641" s="6"/>
      <c r="D641" s="6"/>
      <c r="F641" s="6"/>
      <c r="G641" s="6"/>
      <c r="H641" s="6"/>
      <c r="J641" s="6"/>
      <c r="K641" s="6"/>
      <c r="L641" s="6"/>
      <c r="M641" s="6"/>
    </row>
    <row r="642" spans="3:13">
      <c r="C642" s="6"/>
      <c r="D642" s="6"/>
      <c r="F642" s="6"/>
      <c r="G642" s="6"/>
      <c r="H642" s="6"/>
      <c r="J642" s="6"/>
      <c r="K642" s="6"/>
      <c r="L642" s="6"/>
      <c r="M642" s="6"/>
    </row>
    <row r="643" spans="3:13">
      <c r="C643" s="6"/>
      <c r="D643" s="6"/>
      <c r="F643" s="6"/>
      <c r="G643" s="6"/>
      <c r="H643" s="6"/>
      <c r="J643" s="6"/>
      <c r="K643" s="6"/>
      <c r="L643" s="6"/>
      <c r="M643" s="6"/>
    </row>
    <row r="644" spans="3:13">
      <c r="C644" s="6"/>
      <c r="D644" s="6"/>
      <c r="F644" s="6"/>
      <c r="G644" s="6"/>
      <c r="H644" s="6"/>
      <c r="J644" s="6"/>
      <c r="K644" s="6"/>
      <c r="L644" s="6"/>
      <c r="M644" s="6"/>
    </row>
    <row r="645" spans="3:13">
      <c r="C645" s="6"/>
      <c r="D645" s="6"/>
      <c r="F645" s="6"/>
      <c r="G645" s="6"/>
      <c r="H645" s="6"/>
      <c r="J645" s="6"/>
      <c r="K645" s="6"/>
      <c r="L645" s="6"/>
      <c r="M645" s="6"/>
    </row>
    <row r="646" spans="3:13">
      <c r="C646" s="6"/>
      <c r="D646" s="6"/>
      <c r="F646" s="6"/>
      <c r="G646" s="6"/>
      <c r="H646" s="6"/>
      <c r="J646" s="6"/>
      <c r="K646" s="6"/>
      <c r="L646" s="6"/>
      <c r="M646" s="6"/>
    </row>
    <row r="647" spans="3:13">
      <c r="C647" s="6"/>
      <c r="D647" s="6"/>
      <c r="F647" s="6"/>
      <c r="G647" s="6"/>
      <c r="H647" s="6"/>
      <c r="J647" s="6"/>
      <c r="K647" s="6"/>
      <c r="L647" s="6"/>
      <c r="M647" s="6"/>
    </row>
    <row r="648" spans="3:13">
      <c r="C648" s="6"/>
      <c r="D648" s="6"/>
      <c r="F648" s="6"/>
      <c r="G648" s="6"/>
      <c r="H648" s="6"/>
      <c r="J648" s="6"/>
      <c r="K648" s="6"/>
      <c r="L648" s="6"/>
      <c r="M648" s="6"/>
    </row>
    <row r="649" spans="3:13">
      <c r="C649" s="6"/>
      <c r="D649" s="6"/>
      <c r="F649" s="6"/>
      <c r="G649" s="6"/>
      <c r="H649" s="6"/>
      <c r="J649" s="6"/>
      <c r="K649" s="6"/>
      <c r="L649" s="6"/>
      <c r="M649" s="6"/>
    </row>
    <row r="650" spans="3:13">
      <c r="C650" s="6"/>
      <c r="D650" s="6"/>
      <c r="F650" s="6"/>
      <c r="G650" s="6"/>
      <c r="H650" s="6"/>
      <c r="J650" s="6"/>
      <c r="K650" s="6"/>
      <c r="L650" s="6"/>
      <c r="M650" s="6"/>
    </row>
    <row r="651" spans="3:13">
      <c r="C651" s="6"/>
      <c r="D651" s="6"/>
      <c r="F651" s="6"/>
      <c r="G651" s="6"/>
      <c r="H651" s="6"/>
      <c r="J651" s="6"/>
      <c r="K651" s="6"/>
      <c r="L651" s="6"/>
      <c r="M651" s="6"/>
    </row>
    <row r="652" spans="3:13">
      <c r="C652" s="6"/>
      <c r="D652" s="6"/>
      <c r="F652" s="6"/>
      <c r="G652" s="6"/>
      <c r="H652" s="6"/>
      <c r="J652" s="6"/>
      <c r="K652" s="6"/>
      <c r="L652" s="6"/>
      <c r="M652" s="6"/>
    </row>
    <row r="653" spans="3:13">
      <c r="C653" s="6"/>
      <c r="D653" s="6"/>
      <c r="F653" s="6"/>
      <c r="G653" s="6"/>
      <c r="H653" s="6"/>
      <c r="J653" s="6"/>
      <c r="K653" s="6"/>
      <c r="L653" s="6"/>
      <c r="M653" s="6"/>
    </row>
    <row r="654" spans="3:13">
      <c r="C654" s="6"/>
      <c r="D654" s="6"/>
      <c r="F654" s="6"/>
      <c r="G654" s="6"/>
      <c r="H654" s="6"/>
      <c r="J654" s="6"/>
      <c r="K654" s="6"/>
      <c r="L654" s="6"/>
      <c r="M654" s="6"/>
    </row>
    <row r="655" spans="3:13">
      <c r="C655" s="6"/>
      <c r="D655" s="6"/>
      <c r="F655" s="6"/>
      <c r="G655" s="6"/>
      <c r="H655" s="6"/>
      <c r="J655" s="6"/>
      <c r="K655" s="6"/>
      <c r="L655" s="6"/>
      <c r="M655" s="6"/>
    </row>
    <row r="656" spans="3:13">
      <c r="C656" s="6"/>
      <c r="D656" s="6"/>
      <c r="F656" s="6"/>
      <c r="G656" s="6"/>
      <c r="H656" s="6"/>
      <c r="J656" s="6"/>
      <c r="K656" s="6"/>
      <c r="L656" s="6"/>
      <c r="M656" s="6"/>
    </row>
    <row r="657" spans="3:13">
      <c r="C657" s="6"/>
      <c r="D657" s="6"/>
      <c r="F657" s="6"/>
      <c r="G657" s="6"/>
      <c r="H657" s="6"/>
      <c r="J657" s="6"/>
      <c r="K657" s="6"/>
      <c r="L657" s="6"/>
      <c r="M657" s="6"/>
    </row>
    <row r="658" spans="3:13">
      <c r="C658" s="6"/>
      <c r="D658" s="6"/>
      <c r="F658" s="6"/>
      <c r="G658" s="6"/>
      <c r="H658" s="6"/>
      <c r="J658" s="6"/>
      <c r="K658" s="6"/>
      <c r="L658" s="6"/>
      <c r="M658" s="6"/>
    </row>
    <row r="659" spans="3:13">
      <c r="C659" s="6"/>
      <c r="D659" s="6"/>
      <c r="F659" s="6"/>
      <c r="G659" s="6"/>
      <c r="H659" s="6"/>
      <c r="J659" s="6"/>
      <c r="K659" s="6"/>
      <c r="L659" s="6"/>
      <c r="M659" s="6"/>
    </row>
    <row r="660" spans="3:13">
      <c r="C660" s="6"/>
      <c r="D660" s="6"/>
      <c r="F660" s="6"/>
      <c r="G660" s="6"/>
      <c r="H660" s="6"/>
      <c r="J660" s="6"/>
      <c r="K660" s="6"/>
      <c r="L660" s="6"/>
      <c r="M660" s="6"/>
    </row>
    <row r="661" spans="3:13">
      <c r="C661" s="6"/>
      <c r="D661" s="6"/>
      <c r="F661" s="6"/>
      <c r="G661" s="6"/>
      <c r="H661" s="6"/>
      <c r="J661" s="6"/>
      <c r="K661" s="6"/>
      <c r="L661" s="6"/>
      <c r="M661" s="6"/>
    </row>
    <row r="662" spans="3:13">
      <c r="C662" s="6"/>
      <c r="D662" s="6"/>
      <c r="F662" s="6"/>
      <c r="G662" s="6"/>
      <c r="H662" s="6"/>
      <c r="J662" s="6"/>
      <c r="K662" s="6"/>
      <c r="L662" s="6"/>
      <c r="M662" s="6"/>
    </row>
    <row r="663" spans="3:13">
      <c r="C663" s="6"/>
      <c r="D663" s="6"/>
      <c r="F663" s="6"/>
      <c r="G663" s="6"/>
      <c r="H663" s="6"/>
      <c r="J663" s="6"/>
      <c r="K663" s="6"/>
      <c r="L663" s="6"/>
      <c r="M663" s="6"/>
    </row>
    <row r="664" spans="3:13">
      <c r="C664" s="6"/>
      <c r="D664" s="6"/>
      <c r="F664" s="6"/>
      <c r="G664" s="6"/>
      <c r="H664" s="6"/>
      <c r="J664" s="6"/>
      <c r="K664" s="6"/>
      <c r="L664" s="6"/>
      <c r="M664" s="6"/>
    </row>
    <row r="665" spans="3:13">
      <c r="C665" s="6"/>
      <c r="D665" s="6"/>
      <c r="F665" s="6"/>
      <c r="G665" s="6"/>
      <c r="H665" s="6"/>
      <c r="J665" s="6"/>
      <c r="K665" s="6"/>
      <c r="L665" s="6"/>
      <c r="M665" s="6"/>
    </row>
    <row r="666" spans="3:13">
      <c r="C666" s="6"/>
      <c r="D666" s="6"/>
      <c r="F666" s="6"/>
      <c r="G666" s="6"/>
      <c r="H666" s="6"/>
      <c r="J666" s="6"/>
      <c r="K666" s="6"/>
      <c r="L666" s="6"/>
      <c r="M666" s="6"/>
    </row>
    <row r="667" spans="3:13">
      <c r="C667" s="6"/>
      <c r="D667" s="6"/>
      <c r="F667" s="6"/>
      <c r="G667" s="6"/>
      <c r="H667" s="6"/>
      <c r="J667" s="6"/>
      <c r="K667" s="6"/>
      <c r="L667" s="6"/>
      <c r="M667" s="6"/>
    </row>
    <row r="668" spans="3:13">
      <c r="C668" s="6"/>
      <c r="D668" s="6"/>
      <c r="F668" s="6"/>
      <c r="G668" s="6"/>
      <c r="H668" s="6"/>
      <c r="J668" s="6"/>
      <c r="K668" s="6"/>
      <c r="L668" s="6"/>
      <c r="M668" s="6"/>
    </row>
    <row r="669" spans="3:13">
      <c r="C669" s="6"/>
      <c r="D669" s="6"/>
      <c r="F669" s="6"/>
      <c r="G669" s="6"/>
      <c r="H669" s="6"/>
      <c r="J669" s="6"/>
      <c r="K669" s="6"/>
      <c r="L669" s="6"/>
      <c r="M669" s="6"/>
    </row>
    <row r="670" spans="3:13">
      <c r="C670" s="6"/>
      <c r="D670" s="6"/>
      <c r="F670" s="6"/>
      <c r="G670" s="6"/>
      <c r="H670" s="6"/>
      <c r="J670" s="6"/>
      <c r="K670" s="6"/>
      <c r="L670" s="6"/>
      <c r="M670" s="6"/>
    </row>
    <row r="671" spans="3:13">
      <c r="C671" s="6"/>
      <c r="D671" s="6"/>
      <c r="F671" s="6"/>
      <c r="G671" s="6"/>
      <c r="H671" s="6"/>
      <c r="J671" s="6"/>
      <c r="K671" s="6"/>
      <c r="L671" s="6"/>
      <c r="M671" s="6"/>
    </row>
    <row r="672" spans="3:13">
      <c r="C672" s="6"/>
      <c r="D672" s="6"/>
      <c r="F672" s="6"/>
      <c r="G672" s="6"/>
      <c r="H672" s="6"/>
      <c r="J672" s="6"/>
      <c r="K672" s="6"/>
      <c r="L672" s="6"/>
      <c r="M672" s="6"/>
    </row>
    <row r="673" spans="3:13">
      <c r="C673" s="6"/>
      <c r="D673" s="6"/>
      <c r="F673" s="6"/>
      <c r="G673" s="6"/>
      <c r="H673" s="6"/>
      <c r="J673" s="6"/>
      <c r="K673" s="6"/>
      <c r="L673" s="6"/>
      <c r="M673" s="6"/>
    </row>
    <row r="674" spans="3:13">
      <c r="C674" s="6"/>
      <c r="D674" s="6"/>
      <c r="F674" s="6"/>
      <c r="G674" s="6"/>
      <c r="H674" s="6"/>
      <c r="J674" s="6"/>
      <c r="K674" s="6"/>
      <c r="L674" s="6"/>
      <c r="M674" s="6"/>
    </row>
    <row r="675" spans="3:13">
      <c r="C675" s="6"/>
      <c r="D675" s="6"/>
      <c r="F675" s="6"/>
      <c r="G675" s="6"/>
      <c r="H675" s="6"/>
      <c r="J675" s="6"/>
      <c r="K675" s="6"/>
      <c r="L675" s="6"/>
      <c r="M675" s="6"/>
    </row>
    <row r="676" spans="3:13">
      <c r="C676" s="6"/>
      <c r="D676" s="6"/>
      <c r="F676" s="6"/>
      <c r="G676" s="6"/>
      <c r="H676" s="6"/>
      <c r="J676" s="6"/>
      <c r="K676" s="6"/>
      <c r="L676" s="6"/>
      <c r="M676" s="6"/>
    </row>
    <row r="677" spans="3:13">
      <c r="C677" s="6"/>
      <c r="D677" s="6"/>
      <c r="F677" s="6"/>
      <c r="G677" s="6"/>
      <c r="H677" s="6"/>
      <c r="J677" s="6"/>
      <c r="K677" s="6"/>
      <c r="L677" s="6"/>
      <c r="M677" s="6"/>
    </row>
    <row r="678" spans="3:13">
      <c r="C678" s="6"/>
      <c r="D678" s="6"/>
      <c r="F678" s="6"/>
      <c r="G678" s="6"/>
      <c r="H678" s="6"/>
      <c r="J678" s="6"/>
      <c r="K678" s="6"/>
      <c r="L678" s="6"/>
      <c r="M678" s="6"/>
    </row>
    <row r="679" spans="3:13">
      <c r="C679" s="6"/>
      <c r="D679" s="6"/>
      <c r="F679" s="6"/>
      <c r="G679" s="6"/>
      <c r="H679" s="6"/>
      <c r="J679" s="6"/>
      <c r="K679" s="6"/>
      <c r="L679" s="6"/>
      <c r="M679" s="6"/>
    </row>
    <row r="680" spans="3:13">
      <c r="C680" s="6"/>
      <c r="D680" s="6"/>
      <c r="F680" s="6"/>
      <c r="G680" s="6"/>
      <c r="H680" s="6"/>
      <c r="J680" s="6"/>
      <c r="K680" s="6"/>
      <c r="L680" s="6"/>
      <c r="M680" s="6"/>
    </row>
    <row r="681" spans="3:13">
      <c r="C681" s="6"/>
      <c r="D681" s="6"/>
      <c r="F681" s="6"/>
      <c r="G681" s="6"/>
      <c r="H681" s="6"/>
      <c r="J681" s="6"/>
      <c r="K681" s="6"/>
      <c r="L681" s="6"/>
      <c r="M681" s="6"/>
    </row>
    <row r="682" spans="3:13">
      <c r="C682" s="6"/>
      <c r="D682" s="6"/>
      <c r="F682" s="6"/>
      <c r="G682" s="6"/>
      <c r="H682" s="6"/>
      <c r="J682" s="6"/>
      <c r="K682" s="6"/>
      <c r="L682" s="6"/>
      <c r="M682" s="6"/>
    </row>
    <row r="683" spans="3:13">
      <c r="C683" s="6"/>
      <c r="D683" s="6"/>
      <c r="F683" s="6"/>
      <c r="G683" s="6"/>
      <c r="H683" s="6"/>
      <c r="J683" s="6"/>
      <c r="K683" s="6"/>
      <c r="L683" s="6"/>
      <c r="M683" s="6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656"/>
  <sheetViews>
    <sheetView topLeftCell="A22" workbookViewId="0">
      <selection activeCell="D65" sqref="D65"/>
    </sheetView>
  </sheetViews>
  <sheetFormatPr defaultRowHeight="15"/>
  <cols>
    <col min="1" max="1" width="57.140625" customWidth="1"/>
    <col min="2" max="2" width="11.85546875" customWidth="1"/>
    <col min="3" max="3" width="14.42578125" bestFit="1" customWidth="1"/>
    <col min="4" max="4" width="14.42578125" customWidth="1"/>
    <col min="5" max="5" width="14.42578125" style="31" customWidth="1"/>
    <col min="6" max="6" width="2.85546875" customWidth="1"/>
    <col min="7" max="7" width="12.7109375" bestFit="1" customWidth="1"/>
    <col min="8" max="8" width="13.42578125" customWidth="1"/>
    <col min="9" max="9" width="13.42578125" style="31" customWidth="1"/>
    <col min="10" max="10" width="2.7109375" customWidth="1"/>
    <col min="11" max="11" width="12.7109375" customWidth="1"/>
    <col min="12" max="13" width="13.7109375" bestFit="1" customWidth="1"/>
    <col min="14" max="14" width="15.7109375" customWidth="1"/>
  </cols>
  <sheetData>
    <row r="2" spans="1:14" ht="45">
      <c r="A2" s="14" t="s">
        <v>52</v>
      </c>
      <c r="B2" s="15" t="s">
        <v>54</v>
      </c>
      <c r="C2" s="17" t="s">
        <v>141</v>
      </c>
      <c r="D2" s="17" t="s">
        <v>142</v>
      </c>
      <c r="E2" s="29" t="s">
        <v>143</v>
      </c>
      <c r="F2" s="30"/>
      <c r="G2" s="17" t="s">
        <v>144</v>
      </c>
      <c r="H2" s="17" t="s">
        <v>145</v>
      </c>
      <c r="I2" s="29" t="s">
        <v>143</v>
      </c>
      <c r="J2" s="30"/>
      <c r="K2" s="17" t="s">
        <v>146</v>
      </c>
      <c r="L2" s="17" t="s">
        <v>147</v>
      </c>
      <c r="M2" s="17" t="s">
        <v>63</v>
      </c>
      <c r="N2" s="17" t="s">
        <v>148</v>
      </c>
    </row>
    <row r="3" spans="1:14">
      <c r="A3" s="19" t="s">
        <v>64</v>
      </c>
      <c r="B3" s="20">
        <f>VLOOKUP(A3,[3]Enrollment!$B$3:$C$80,2,FALSE)</f>
        <v>184</v>
      </c>
      <c r="C3" s="6">
        <f>VLOOKUP(A3,'[3]Data 2009'!$A$3:$BS$79,4,FALSE)</f>
        <v>1378906</v>
      </c>
      <c r="D3" s="6">
        <f>C3/B3</f>
        <v>7494.054347826087</v>
      </c>
      <c r="E3" s="31">
        <f>C3/(VLOOKUP(A3,'[3]2009 Expense Data'!$A$3:$F$79,6,FALSE))</f>
        <v>0.54901781224381241</v>
      </c>
      <c r="F3" s="6"/>
      <c r="G3" s="6">
        <f>VLOOKUP(A3,'[3]Data 2009'!$A$3:$BS$79,5,FALSE)</f>
        <v>203910</v>
      </c>
      <c r="H3" s="6">
        <f>G3/B3</f>
        <v>1108.2065217391305</v>
      </c>
      <c r="I3" s="31">
        <f>G3/(VLOOKUP(A3,'[3]2009 Expense Data'!$A$3:$F$80,6,FALSE))</f>
        <v>8.1187711196148094E-2</v>
      </c>
      <c r="J3" s="6"/>
      <c r="K3" s="6">
        <f>VLOOKUP(A3,'[3]Data 2009'!$A$3:$BS$79,6,FALSE)</f>
        <v>0</v>
      </c>
      <c r="L3" s="6">
        <f>SUM(C3,G3,K3)</f>
        <v>1582816</v>
      </c>
      <c r="M3" s="6">
        <f>VLOOKUP(A3,'[3]Reported Expenses 2009'!$A$3:$C$77,COLUMN('[3]Reported Expenses 2009'!C3),FALSE)</f>
        <v>2511587</v>
      </c>
      <c r="N3" s="31">
        <f>L3/M3</f>
        <v>0.6302055234399605</v>
      </c>
    </row>
    <row r="4" spans="1:14">
      <c r="A4" s="19" t="s">
        <v>65</v>
      </c>
      <c r="B4" s="20">
        <f>VLOOKUP(A4,[3]Enrollment!$B$3:$C$80,2,FALSE)</f>
        <v>545</v>
      </c>
      <c r="C4" s="6">
        <f>VLOOKUP(A4,'[3]Data 2009'!$A$3:$BS$79,4,FALSE)</f>
        <v>4137954</v>
      </c>
      <c r="D4" s="6">
        <f t="shared" ref="D4:D43" si="0">C4/B4</f>
        <v>7592.5761467889906</v>
      </c>
      <c r="E4" s="31">
        <f>C4/(VLOOKUP(A4,'[3]2009 Expense Data'!$A$3:$F$79,6,FALSE))</f>
        <v>0.62748049375287551</v>
      </c>
      <c r="F4" s="6"/>
      <c r="G4" s="6">
        <f>VLOOKUP(A4,'[3]Data 2009'!$A$3:$BS$79,5,FALSE)</f>
        <v>563093</v>
      </c>
      <c r="H4" s="6">
        <f t="shared" ref="H4:H43" si="1">G4/B4</f>
        <v>1033.1981651376148</v>
      </c>
      <c r="I4" s="31">
        <f>G4/(VLOOKUP(A4,'[3]2009 Expense Data'!$A$3:$F$80,6,FALSE))</f>
        <v>8.5387578902227507E-2</v>
      </c>
      <c r="J4" s="6"/>
      <c r="K4" s="6">
        <f>VLOOKUP(A4,'[3]Data 2009'!$A$3:$BS$79,6,FALSE)</f>
        <v>0</v>
      </c>
      <c r="L4" s="6">
        <f t="shared" ref="L4:L43" si="2">SUM(C4,G4,K4)</f>
        <v>4701047</v>
      </c>
      <c r="M4" s="6">
        <f>VLOOKUP(A4,'[3]Reported Expenses 2009'!$A$3:$C$77,COLUMN('[3]Reported Expenses 2009'!C4),FALSE)</f>
        <v>6594554</v>
      </c>
      <c r="N4" s="31">
        <f t="shared" ref="N4:N43" si="3">L4/M4</f>
        <v>0.71286807265510299</v>
      </c>
    </row>
    <row r="5" spans="1:14">
      <c r="A5" s="19" t="s">
        <v>66</v>
      </c>
      <c r="B5" s="20">
        <f>VLOOKUP(A5,[3]Enrollment!$B$3:$C$80,2,FALSE)</f>
        <v>752</v>
      </c>
      <c r="C5" s="6">
        <f>VLOOKUP(A5,'[3]Data 2009'!$A$3:$BS$79,4,FALSE)</f>
        <v>6213162</v>
      </c>
      <c r="D5" s="6">
        <f t="shared" si="0"/>
        <v>8262.1835106382987</v>
      </c>
      <c r="E5" s="31">
        <f>C5/(VLOOKUP(A5,'[3]2009 Expense Data'!$A$3:$F$79,6,FALSE))</f>
        <v>0.66252089184311214</v>
      </c>
      <c r="F5" s="6"/>
      <c r="G5" s="6">
        <f>VLOOKUP(A5,'[3]Data 2009'!$A$3:$BS$79,5,FALSE)</f>
        <v>552866</v>
      </c>
      <c r="H5" s="6">
        <f t="shared" si="1"/>
        <v>735.19414893617022</v>
      </c>
      <c r="I5" s="31">
        <f>G5/(VLOOKUP(A5,'[3]2009 Expense Data'!$A$3:$F$80,6,FALSE))</f>
        <v>5.8953118458803105E-2</v>
      </c>
      <c r="J5" s="6"/>
      <c r="K5" s="6">
        <f>VLOOKUP(A5,'[3]Data 2009'!$A$3:$BS$79,6,FALSE)</f>
        <v>0</v>
      </c>
      <c r="L5" s="6">
        <f t="shared" si="2"/>
        <v>6766028</v>
      </c>
      <c r="M5" s="6">
        <f>VLOOKUP(A5,'[3]Reported Expenses 2009'!$A$3:$C$77,COLUMN('[3]Reported Expenses 2009'!C5),FALSE)</f>
        <v>9378062</v>
      </c>
      <c r="N5" s="31">
        <f t="shared" si="3"/>
        <v>0.72147401030191527</v>
      </c>
    </row>
    <row r="6" spans="1:14">
      <c r="A6" s="19" t="s">
        <v>67</v>
      </c>
      <c r="B6" s="20">
        <f>VLOOKUP(A6,[3]Enrollment!$B$3:$C$80,2,FALSE)</f>
        <v>420</v>
      </c>
      <c r="C6" s="6">
        <f>VLOOKUP(A6,'[3]Data 2009'!$A$3:$BS$79,4,FALSE)</f>
        <v>3220856</v>
      </c>
      <c r="D6" s="6">
        <f t="shared" si="0"/>
        <v>7668.7047619047617</v>
      </c>
      <c r="E6" s="31">
        <f>C6/(VLOOKUP(A6,'[3]2009 Expense Data'!$A$3:$F$79,6,FALSE))</f>
        <v>0.6751855795210685</v>
      </c>
      <c r="F6" s="6"/>
      <c r="G6" s="6">
        <f>VLOOKUP(A6,'[3]Data 2009'!$A$3:$BS$79,5,FALSE)</f>
        <v>370647</v>
      </c>
      <c r="H6" s="6">
        <f t="shared" si="1"/>
        <v>882.49285714285713</v>
      </c>
      <c r="I6" s="31">
        <f>G6/(VLOOKUP(A6,'[3]2009 Expense Data'!$A$3:$F$80,6,FALSE))</f>
        <v>7.7698447087589592E-2</v>
      </c>
      <c r="J6" s="6"/>
      <c r="K6" s="6">
        <f>VLOOKUP(A6,'[3]Data 2009'!$A$3:$BS$79,6,FALSE)</f>
        <v>0</v>
      </c>
      <c r="L6" s="6">
        <f t="shared" si="2"/>
        <v>3591503</v>
      </c>
      <c r="M6" s="6">
        <f>VLOOKUP(A6,'[3]Reported Expenses 2009'!$A$3:$C$77,COLUMN('[3]Reported Expenses 2009'!C6),FALSE)</f>
        <v>4770327</v>
      </c>
      <c r="N6" s="31">
        <f t="shared" si="3"/>
        <v>0.75288402660865805</v>
      </c>
    </row>
    <row r="7" spans="1:14">
      <c r="A7" s="19" t="s">
        <v>68</v>
      </c>
      <c r="B7" s="20">
        <f>VLOOKUP(A7,[3]Enrollment!$B$3:$C$80,2,FALSE)</f>
        <v>259</v>
      </c>
      <c r="C7" s="6">
        <f>VLOOKUP(A7,'[3]Data 2009'!$A$3:$BS$79,4,FALSE)</f>
        <v>2184790</v>
      </c>
      <c r="D7" s="6">
        <f t="shared" si="0"/>
        <v>8435.4826254826257</v>
      </c>
      <c r="E7" s="31">
        <f>C7/(VLOOKUP(A7,'[3]2009 Expense Data'!$A$3:$F$79,6,FALSE))</f>
        <v>0.62956714179301243</v>
      </c>
      <c r="F7" s="6"/>
      <c r="G7" s="6">
        <f>VLOOKUP(A7,'[3]Data 2009'!$A$3:$BS$79,5,FALSE)</f>
        <v>273032</v>
      </c>
      <c r="H7" s="6">
        <f t="shared" si="1"/>
        <v>1054.1776061776061</v>
      </c>
      <c r="I7" s="31">
        <f>G7/(VLOOKUP(A7,'[3]2009 Expense Data'!$A$3:$F$80,6,FALSE))</f>
        <v>7.8676658103538452E-2</v>
      </c>
      <c r="J7" s="6"/>
      <c r="K7" s="6">
        <f>VLOOKUP(A7,'[3]Data 2009'!$A$3:$BS$79,6,FALSE)</f>
        <v>0</v>
      </c>
      <c r="L7" s="6">
        <f t="shared" si="2"/>
        <v>2457822</v>
      </c>
      <c r="M7" s="6">
        <f>VLOOKUP(A7,'[3]Reported Expenses 2009'!$A$3:$C$77,COLUMN('[3]Reported Expenses 2009'!C7),FALSE)</f>
        <v>3470305</v>
      </c>
      <c r="N7" s="31">
        <f t="shared" si="3"/>
        <v>0.70824379989655084</v>
      </c>
    </row>
    <row r="8" spans="1:14">
      <c r="A8" s="19" t="s">
        <v>70</v>
      </c>
      <c r="B8" s="20">
        <f>VLOOKUP(A8,[3]Enrollment!$B$3:$C$80,2,FALSE)</f>
        <v>77</v>
      </c>
      <c r="C8" s="6">
        <f>VLOOKUP(A8,'[3]Data 2009'!$A$3:$BS$79,4,FALSE)</f>
        <v>752773</v>
      </c>
      <c r="D8" s="6">
        <f t="shared" si="0"/>
        <v>9776.2727272727279</v>
      </c>
      <c r="E8" s="31">
        <f>C8/(VLOOKUP(A8,'[3]2009 Expense Data'!$A$3:$F$79,6,FALSE))</f>
        <v>0.56784086005932066</v>
      </c>
      <c r="F8" s="6"/>
      <c r="G8" s="6">
        <f>VLOOKUP(A8,'[3]Data 2009'!$A$3:$BS$79,5,FALSE)</f>
        <v>154072</v>
      </c>
      <c r="H8" s="6">
        <f t="shared" si="1"/>
        <v>2000.9350649350649</v>
      </c>
      <c r="I8" s="31">
        <f>G8/(VLOOKUP(A8,'[3]2009 Expense Data'!$A$3:$F$80,6,FALSE))</f>
        <v>0.11622145984388342</v>
      </c>
      <c r="J8" s="6"/>
      <c r="K8" s="6">
        <f>VLOOKUP(A8,'[3]Data 2009'!$A$3:$BS$79,6,FALSE)</f>
        <v>0</v>
      </c>
      <c r="L8" s="6">
        <f t="shared" si="2"/>
        <v>906845</v>
      </c>
      <c r="M8" s="6">
        <f>VLOOKUP(A8,'[3]Reported Expenses 2009'!$A$3:$C$77,COLUMN('[3]Reported Expenses 2009'!C9),FALSE)</f>
        <v>1325676</v>
      </c>
      <c r="N8" s="31">
        <f t="shared" si="3"/>
        <v>0.6840623199032041</v>
      </c>
    </row>
    <row r="9" spans="1:14">
      <c r="A9" s="19" t="s">
        <v>71</v>
      </c>
      <c r="B9" s="20">
        <f>VLOOKUP(A9,[3]Enrollment!$B$3:$C$80,2,FALSE)</f>
        <v>451</v>
      </c>
      <c r="C9" s="6">
        <f>VLOOKUP(A9,'[3]Data 2009'!$A$3:$BS$79,4,FALSE)</f>
        <v>4420352</v>
      </c>
      <c r="D9" s="6">
        <f t="shared" si="0"/>
        <v>9801.2239467849231</v>
      </c>
      <c r="E9" s="31">
        <f>C9/(VLOOKUP(A9,'[3]2009 Expense Data'!$A$3:$F$79,6,FALSE))</f>
        <v>0.7937301033365074</v>
      </c>
      <c r="F9" s="6"/>
      <c r="G9" s="6">
        <f>VLOOKUP(A9,'[3]Data 2009'!$A$3:$BS$79,5,FALSE)</f>
        <v>293423</v>
      </c>
      <c r="H9" s="6">
        <f t="shared" si="1"/>
        <v>650.60532150776055</v>
      </c>
      <c r="I9" s="31">
        <f>G9/(VLOOKUP(A9,'[3]2009 Expense Data'!$A$3:$F$80,6,FALSE))</f>
        <v>5.2687810407702373E-2</v>
      </c>
      <c r="J9" s="6"/>
      <c r="K9" s="6">
        <f>VLOOKUP(A9,'[3]Data 2009'!$A$3:$BS$79,6,FALSE)</f>
        <v>0</v>
      </c>
      <c r="L9" s="6">
        <f t="shared" si="2"/>
        <v>4713775</v>
      </c>
      <c r="M9" s="6">
        <f>VLOOKUP(A9,'[3]Reported Expenses 2009'!$A$3:$C$77,COLUMN('[3]Reported Expenses 2009'!C10),FALSE)</f>
        <v>5569087</v>
      </c>
      <c r="N9" s="31">
        <f t="shared" si="3"/>
        <v>0.84641791374420983</v>
      </c>
    </row>
    <row r="10" spans="1:14">
      <c r="A10" s="19" t="s">
        <v>73</v>
      </c>
      <c r="B10" s="20">
        <f>VLOOKUP(A10,[3]Enrollment!$B$3:$C$80,2,FALSE)</f>
        <v>344</v>
      </c>
      <c r="C10" s="6">
        <f>VLOOKUP(A10,'[3]Data 2009'!$A$3:$BS$79,4,FALSE)</f>
        <v>2903665</v>
      </c>
      <c r="D10" s="6">
        <f t="shared" si="0"/>
        <v>8440.8866279069771</v>
      </c>
      <c r="E10" s="31">
        <f>C10/(VLOOKUP(A10,'[3]2009 Expense Data'!$A$3:$F$79,6,FALSE))</f>
        <v>0.71216540429124253</v>
      </c>
      <c r="F10" s="6"/>
      <c r="G10" s="6">
        <f>VLOOKUP(A10,'[3]Data 2009'!$A$3:$BS$79,5,FALSE)</f>
        <v>255974</v>
      </c>
      <c r="H10" s="6">
        <f t="shared" si="1"/>
        <v>744.1104651162791</v>
      </c>
      <c r="I10" s="31">
        <f>G10/(VLOOKUP(A10,'[3]2009 Expense Data'!$A$3:$F$80,6,FALSE))</f>
        <v>6.2781287510111028E-2</v>
      </c>
      <c r="J10" s="6"/>
      <c r="K10" s="6">
        <f>VLOOKUP(A10,'[3]Data 2009'!$A$3:$BS$79,6,FALSE)</f>
        <v>152643</v>
      </c>
      <c r="L10" s="6">
        <f t="shared" si="2"/>
        <v>3312282</v>
      </c>
      <c r="M10" s="6">
        <f>VLOOKUP(A10,'[3]Reported Expenses 2009'!$A$3:$C$77,COLUMN('[3]Reported Expenses 2009'!C12),FALSE)</f>
        <v>4077234</v>
      </c>
      <c r="N10" s="31">
        <f t="shared" si="3"/>
        <v>0.81238457248222695</v>
      </c>
    </row>
    <row r="11" spans="1:14">
      <c r="A11" s="32" t="s">
        <v>78</v>
      </c>
      <c r="B11" s="20">
        <f>VLOOKUP(A11,[3]Enrollment!$B$3:$C$80,2,FALSE)</f>
        <v>102</v>
      </c>
      <c r="C11" s="6">
        <f>VLOOKUP(A11,'[3]Data 2009'!$A$3:$BS$79,4,FALSE)</f>
        <v>857365</v>
      </c>
      <c r="D11" s="6">
        <f t="shared" si="0"/>
        <v>8405.5392156862745</v>
      </c>
      <c r="E11" s="31">
        <f>C11/(VLOOKUP(A11,'[3]2009 Expense Data'!$A$3:$F$79,6,FALSE))</f>
        <v>0.50952077300083376</v>
      </c>
      <c r="F11" s="6"/>
      <c r="G11" s="34">
        <f>'[3]Data 2009'!M17</f>
        <v>202850</v>
      </c>
      <c r="H11" s="6">
        <f t="shared" si="1"/>
        <v>1988.7254901960785</v>
      </c>
      <c r="I11" s="31">
        <f>G11/(VLOOKUP(A11,'[3]2009 Expense Data'!$A$3:$F$80,6,FALSE))</f>
        <v>0.120551094111865</v>
      </c>
      <c r="J11" s="6"/>
      <c r="K11" s="6">
        <f>VLOOKUP(A11,'[3]Data 2009'!$A$3:$BS$79,6,FALSE)</f>
        <v>0</v>
      </c>
      <c r="L11" s="6">
        <f t="shared" si="2"/>
        <v>1060215</v>
      </c>
      <c r="M11" s="6">
        <f>VLOOKUP(A11,'[3]Reported Expenses 2009'!$A$3:$C$77,COLUMN('[3]Reported Expenses 2009'!C17),FALSE)</f>
        <v>1682689</v>
      </c>
      <c r="N11" s="31">
        <f t="shared" si="3"/>
        <v>0.6300718671126988</v>
      </c>
    </row>
    <row r="12" spans="1:14">
      <c r="A12" s="19" t="s">
        <v>79</v>
      </c>
      <c r="B12" s="20">
        <f>VLOOKUP(A12,[3]Enrollment!$B$3:$C$80,2,FALSE)</f>
        <v>374</v>
      </c>
      <c r="C12" s="6">
        <f>VLOOKUP(A12,'[3]Data 2009'!$A$3:$BS$79,4,FALSE)</f>
        <v>3001449</v>
      </c>
      <c r="D12" s="6">
        <f t="shared" si="0"/>
        <v>8025.2647058823532</v>
      </c>
      <c r="E12" s="31">
        <f>C12/(VLOOKUP(A12,'[3]2009 Expense Data'!$A$3:$F$79,6,FALSE))</f>
        <v>0.55694789224624064</v>
      </c>
      <c r="F12" s="6"/>
      <c r="G12" s="6">
        <f>VLOOKUP(A12,'[3]Data 2009'!$A$3:$BS$79,5,FALSE)</f>
        <v>297734</v>
      </c>
      <c r="H12" s="6">
        <f t="shared" si="1"/>
        <v>796.08021390374336</v>
      </c>
      <c r="I12" s="31">
        <f>G12/(VLOOKUP(A12,'[3]2009 Expense Data'!$A$3:$F$80,6,FALSE))</f>
        <v>5.5247423411173141E-2</v>
      </c>
      <c r="J12" s="6"/>
      <c r="K12" s="6">
        <f>VLOOKUP(A12,'[3]Data 2009'!$A$3:$BS$79,6,FALSE)</f>
        <v>0</v>
      </c>
      <c r="L12" s="6">
        <f t="shared" si="2"/>
        <v>3299183</v>
      </c>
      <c r="M12" s="6">
        <f>VLOOKUP(A12,'[3]Reported Expenses 2009'!$A$3:$C$77,COLUMN('[3]Reported Expenses 2009'!C18),FALSE)</f>
        <v>5389102</v>
      </c>
      <c r="N12" s="31">
        <f t="shared" si="3"/>
        <v>0.61219531565741381</v>
      </c>
    </row>
    <row r="13" spans="1:14">
      <c r="A13" s="19" t="s">
        <v>82</v>
      </c>
      <c r="B13" s="20">
        <f>VLOOKUP(A13,[3]Enrollment!$B$3:$C$80,2,FALSE)</f>
        <v>241</v>
      </c>
      <c r="C13" s="6">
        <f>VLOOKUP(A13,'[3]Data 2009'!$A$3:$BS$79,4,FALSE)</f>
        <v>1466527</v>
      </c>
      <c r="D13" s="6">
        <f t="shared" si="0"/>
        <v>6085.174273858921</v>
      </c>
      <c r="E13" s="31">
        <f>C13/(VLOOKUP(A13,'[3]2009 Expense Data'!$A$3:$F$79,6,FALSE))</f>
        <v>0.44647620613334066</v>
      </c>
      <c r="F13" s="6"/>
      <c r="G13" s="6">
        <f>VLOOKUP(A13,'[3]Data 2009'!$A$3:$BS$79,5,FALSE)</f>
        <v>856107</v>
      </c>
      <c r="H13" s="6">
        <f t="shared" si="1"/>
        <v>3552.3112033195021</v>
      </c>
      <c r="I13" s="31">
        <f>G13/(VLOOKUP(A13,'[3]2009 Expense Data'!$A$3:$F$80,6,FALSE))</f>
        <v>0.26063714163066609</v>
      </c>
      <c r="J13" s="6"/>
      <c r="K13" s="6">
        <f>VLOOKUP(A13,'[3]Data 2009'!$A$3:$BS$79,6,FALSE)</f>
        <v>11044</v>
      </c>
      <c r="L13" s="6">
        <f t="shared" si="2"/>
        <v>2333678</v>
      </c>
      <c r="M13" s="6">
        <f>VLOOKUP(A13,'[3]Reported Expenses 2009'!$A$3:$C$77,COLUMN('[3]Reported Expenses 2009'!C21),FALSE)</f>
        <v>3284670</v>
      </c>
      <c r="N13" s="31">
        <f t="shared" si="3"/>
        <v>0.71047563377751799</v>
      </c>
    </row>
    <row r="14" spans="1:14">
      <c r="A14" s="32" t="s">
        <v>86</v>
      </c>
      <c r="B14" s="20">
        <f>VLOOKUP(A14,[3]Enrollment!$B$3:$C$80,2,FALSE)</f>
        <v>104</v>
      </c>
      <c r="C14" s="6">
        <f>VLOOKUP(A14,'[3]Data 2009'!$A$3:$BS$79,4,FALSE)</f>
        <v>868936</v>
      </c>
      <c r="D14" s="6">
        <f t="shared" si="0"/>
        <v>8355.1538461538457</v>
      </c>
      <c r="E14" s="31">
        <f>C14/(VLOOKUP(A14,'[3]2009 Expense Data'!$A$3:$F$79,6,FALSE))</f>
        <v>0.58722525430280614</v>
      </c>
      <c r="F14" s="6"/>
      <c r="G14" s="6">
        <f>VLOOKUP(A14,'[3]Data 2009'!$A$3:$BS$79,5,FALSE)</f>
        <v>208265</v>
      </c>
      <c r="H14" s="6">
        <f t="shared" si="1"/>
        <v>2002.5480769230769</v>
      </c>
      <c r="I14" s="31">
        <f>G14/(VLOOKUP(A14,'[3]2009 Expense Data'!$A$3:$F$80,6,FALSE))</f>
        <v>0.14074508086599466</v>
      </c>
      <c r="J14" s="6"/>
      <c r="K14" s="6">
        <f>VLOOKUP(A14,'[3]Data 2009'!$A$3:$BS$79,6,FALSE)</f>
        <v>0</v>
      </c>
      <c r="L14" s="6">
        <f t="shared" si="2"/>
        <v>1077201</v>
      </c>
      <c r="M14" s="6">
        <f>VLOOKUP(A14,'[3]Reported Expenses 2009'!$A$3:$C$77,COLUMN('[3]Reported Expenses 2009'!C24),FALSE)</f>
        <v>1479732</v>
      </c>
      <c r="N14" s="31">
        <f t="shared" si="3"/>
        <v>0.72797033516880083</v>
      </c>
    </row>
    <row r="15" spans="1:14">
      <c r="A15" s="32" t="s">
        <v>85</v>
      </c>
      <c r="B15" s="20">
        <f>VLOOKUP(A15,[3]Enrollment!$B$3:$C$80,2,FALSE)</f>
        <v>146</v>
      </c>
      <c r="C15" s="6">
        <f>VLOOKUP(A15,'[3]Data 2009'!$A$3:$BS$79,4,FALSE)</f>
        <v>1315626</v>
      </c>
      <c r="D15" s="6">
        <f t="shared" si="0"/>
        <v>9011.1369863013697</v>
      </c>
      <c r="E15" s="31">
        <f>C15/(VLOOKUP(A15,'[3]2009 Expense Data'!$A$3:$F$79,6,FALSE))</f>
        <v>0.6418883909099159</v>
      </c>
      <c r="F15" s="6"/>
      <c r="G15" s="6">
        <f>VLOOKUP(A15,'[3]Data 2009'!$A$3:$BS$79,5,FALSE)</f>
        <v>225493</v>
      </c>
      <c r="H15" s="6">
        <f t="shared" si="1"/>
        <v>1544.472602739726</v>
      </c>
      <c r="I15" s="31">
        <f>G15/(VLOOKUP(A15,'[3]2009 Expense Data'!$A$3:$F$80,6,FALSE))</f>
        <v>0.11001708611068013</v>
      </c>
      <c r="J15" s="6"/>
      <c r="K15" s="6">
        <f>VLOOKUP(A15,'[3]Data 2009'!$A$3:$BS$79,6,FALSE)</f>
        <v>0</v>
      </c>
      <c r="L15" s="6">
        <f t="shared" si="2"/>
        <v>1541119</v>
      </c>
      <c r="M15" s="6">
        <f>VLOOKUP(A15,'[3]Reported Expenses 2009'!$A$3:$C$77,COLUMN('[3]Reported Expenses 2009'!C25),FALSE)</f>
        <v>2049618</v>
      </c>
      <c r="N15" s="31">
        <f t="shared" si="3"/>
        <v>0.75190547702059607</v>
      </c>
    </row>
    <row r="16" spans="1:14">
      <c r="A16" s="35" t="s">
        <v>87</v>
      </c>
      <c r="B16" s="20">
        <f>VLOOKUP(A16,[3]Enrollment!$B$3:$C$80,2,FALSE)</f>
        <v>290</v>
      </c>
      <c r="C16" s="6">
        <f>VLOOKUP(A16,'[3]Data 2009'!$A$3:$BS$79,4,FALSE)</f>
        <v>2776790</v>
      </c>
      <c r="D16" s="6">
        <f t="shared" si="0"/>
        <v>9575.1379310344819</v>
      </c>
      <c r="E16" s="31">
        <f>C16/(VLOOKUP(A16,'[3]2009 Expense Data'!$A$3:$F$79,6,FALSE))</f>
        <v>0.74594861779532273</v>
      </c>
      <c r="F16" s="6"/>
      <c r="G16" s="6">
        <f>VLOOKUP(A16,'[3]Data 2009'!$A$3:$BS$79,5,FALSE)</f>
        <v>153667</v>
      </c>
      <c r="H16" s="6">
        <f t="shared" si="1"/>
        <v>529.8862068965517</v>
      </c>
      <c r="I16" s="31">
        <f>G16/(VLOOKUP(A16,'[3]2009 Expense Data'!$A$3:$F$80,6,FALSE))</f>
        <v>4.1280646448148349E-2</v>
      </c>
      <c r="J16" s="6"/>
      <c r="K16" s="6">
        <f>VLOOKUP(A16,'[3]Data 2009'!$A$3:$BS$79,6,FALSE)</f>
        <v>0</v>
      </c>
      <c r="L16" s="6">
        <f t="shared" si="2"/>
        <v>2930457</v>
      </c>
      <c r="M16" s="6">
        <f>VLOOKUP(A16,'[3]Reported Expenses 2009'!$A$3:$C$77,COLUMN('[3]Reported Expenses 2009'!C26),FALSE)</f>
        <v>3722495</v>
      </c>
      <c r="N16" s="31">
        <f t="shared" si="3"/>
        <v>0.78722926424347106</v>
      </c>
    </row>
    <row r="17" spans="1:14">
      <c r="A17" s="35" t="s">
        <v>88</v>
      </c>
      <c r="B17" s="20">
        <f>VLOOKUP(A17,[3]Enrollment!$B$3:$C$80,2,FALSE)</f>
        <v>201</v>
      </c>
      <c r="C17" s="6">
        <f>VLOOKUP(A17,'[3]Data 2009'!$A$3:$BS$79,4,FALSE)</f>
        <v>1837501</v>
      </c>
      <c r="D17" s="6">
        <f t="shared" si="0"/>
        <v>9141.7960199004974</v>
      </c>
      <c r="E17" s="31">
        <f>C17/(VLOOKUP(A17,'[3]2009 Expense Data'!$A$3:$F$79,6,FALSE))</f>
        <v>0.6832867954852152</v>
      </c>
      <c r="F17" s="6"/>
      <c r="G17" s="6">
        <f>VLOOKUP(A17,'[3]Data 2009'!$A$3:$BS$79,5,FALSE)</f>
        <v>252738</v>
      </c>
      <c r="H17" s="6">
        <f t="shared" si="1"/>
        <v>1257.4029850746269</v>
      </c>
      <c r="I17" s="31">
        <f>G17/(VLOOKUP(A17,'[3]2009 Expense Data'!$A$3:$F$80,6,FALSE))</f>
        <v>9.3982282522481517E-2</v>
      </c>
      <c r="J17" s="6"/>
      <c r="K17" s="6">
        <f>VLOOKUP(A17,'[3]Data 2009'!$A$3:$BS$79,6,FALSE)</f>
        <v>4469</v>
      </c>
      <c r="L17" s="6">
        <f t="shared" si="2"/>
        <v>2094708</v>
      </c>
      <c r="M17" s="6">
        <f>VLOOKUP(A17,'[3]Reported Expenses 2009'!$A$3:$C$77,COLUMN('[3]Reported Expenses 2009'!C27),FALSE)</f>
        <v>2689209</v>
      </c>
      <c r="N17" s="31">
        <f t="shared" si="3"/>
        <v>0.77893090496127304</v>
      </c>
    </row>
    <row r="18" spans="1:14">
      <c r="A18" s="35" t="s">
        <v>90</v>
      </c>
      <c r="B18" s="20">
        <f>VLOOKUP(A18,[3]Enrollment!$B$3:$C$80,2,FALSE)</f>
        <v>99</v>
      </c>
      <c r="C18" s="6">
        <f>VLOOKUP(A18,'[3]Data 2009'!$A$3:$BS$79,4,FALSE)</f>
        <v>992926</v>
      </c>
      <c r="D18" s="6">
        <f t="shared" si="0"/>
        <v>10029.555555555555</v>
      </c>
      <c r="E18" s="31">
        <f>C18/(VLOOKUP(A18,'[3]2009 Expense Data'!$A$3:$F$79,6,FALSE))</f>
        <v>0.47601642834507962</v>
      </c>
      <c r="F18" s="6"/>
      <c r="G18" s="6">
        <f>VLOOKUP(A18,'[3]Data 2009'!$A$3:$BS$79,5,FALSE)</f>
        <v>99927</v>
      </c>
      <c r="H18" s="6">
        <f t="shared" si="1"/>
        <v>1009.3636363636364</v>
      </c>
      <c r="I18" s="31">
        <f>G18/(VLOOKUP(A18,'[3]2009 Expense Data'!$A$3:$F$80,6,FALSE))</f>
        <v>4.790577911671038E-2</v>
      </c>
      <c r="J18" s="6"/>
      <c r="K18" s="6">
        <f>VLOOKUP(A18,'[3]Data 2009'!$A$3:$BS$79,6,FALSE)</f>
        <v>21027</v>
      </c>
      <c r="L18" s="6">
        <f t="shared" si="2"/>
        <v>1113880</v>
      </c>
      <c r="M18" s="6">
        <f>VLOOKUP(A18,'[3]Reported Expenses 2009'!$A$3:$C$77,COLUMN('[3]Reported Expenses 2009'!C29),FALSE)</f>
        <v>2085907</v>
      </c>
      <c r="N18" s="31">
        <f t="shared" si="3"/>
        <v>0.53400271440673053</v>
      </c>
    </row>
    <row r="19" spans="1:14">
      <c r="A19" s="35" t="s">
        <v>91</v>
      </c>
      <c r="B19" s="20">
        <f>VLOOKUP(A19,[3]Enrollment!$B$3:$C$80,2,FALSE)</f>
        <v>186</v>
      </c>
      <c r="C19" s="6">
        <f>VLOOKUP(A19,'[3]Data 2009'!$A$3:$BS$79,4,FALSE)</f>
        <v>1055264</v>
      </c>
      <c r="D19" s="6">
        <f t="shared" si="0"/>
        <v>5673.4623655913974</v>
      </c>
      <c r="E19" s="31">
        <f>C19/(VLOOKUP(A19,'[3]2009 Expense Data'!$A$3:$F$79,6,FALSE))</f>
        <v>0.51068244950105979</v>
      </c>
      <c r="F19" s="6"/>
      <c r="G19" s="6">
        <f>VLOOKUP(A19,'[3]Data 2009'!$A$3:$BS$79,5,FALSE)</f>
        <v>194040</v>
      </c>
      <c r="H19" s="6">
        <f t="shared" si="1"/>
        <v>1043.2258064516129</v>
      </c>
      <c r="I19" s="31">
        <f>G19/(VLOOKUP(A19,'[3]2009 Expense Data'!$A$3:$F$80,6,FALSE))</f>
        <v>9.3903347883738705E-2</v>
      </c>
      <c r="J19" s="6"/>
      <c r="K19" s="6">
        <f>VLOOKUP(A19,'[3]Data 2009'!$A$3:$BS$79,6,FALSE)</f>
        <v>0</v>
      </c>
      <c r="L19" s="6">
        <f t="shared" si="2"/>
        <v>1249304</v>
      </c>
      <c r="M19" s="6">
        <f>VLOOKUP(A19,'[3]Reported Expenses 2009'!$A$3:$C$77,COLUMN('[3]Reported Expenses 2009'!C30),FALSE)</f>
        <v>2066380</v>
      </c>
      <c r="N19" s="31">
        <f t="shared" si="3"/>
        <v>0.60458579738479856</v>
      </c>
    </row>
    <row r="20" spans="1:14">
      <c r="A20" s="35" t="s">
        <v>92</v>
      </c>
      <c r="B20" s="20">
        <f>VLOOKUP(A20,[3]Enrollment!$B$3:$C$80,2,FALSE)</f>
        <v>290</v>
      </c>
      <c r="C20" s="6">
        <f>VLOOKUP(A20,'[3]Data 2009'!$A$3:$BS$79,4,FALSE)</f>
        <v>3041652</v>
      </c>
      <c r="D20" s="6">
        <f t="shared" si="0"/>
        <v>10488.455172413793</v>
      </c>
      <c r="E20" s="31">
        <f>C20/(VLOOKUP(A20,'[3]2009 Expense Data'!$A$3:$F$79,6,FALSE))</f>
        <v>0.66457352308837869</v>
      </c>
      <c r="F20" s="6"/>
      <c r="G20" s="6">
        <f>VLOOKUP(A20,'[3]Data 2009'!$A$3:$BS$79,5,FALSE)</f>
        <v>319210</v>
      </c>
      <c r="H20" s="6">
        <f t="shared" si="1"/>
        <v>1100.7241379310344</v>
      </c>
      <c r="I20" s="31">
        <f>G20/(VLOOKUP(A20,'[3]2009 Expense Data'!$A$3:$F$80,6,FALSE))</f>
        <v>6.9744505388861511E-2</v>
      </c>
      <c r="J20" s="6"/>
      <c r="K20" s="6">
        <f>VLOOKUP(A20,'[3]Data 2009'!$A$3:$BS$79,6,FALSE)</f>
        <v>0</v>
      </c>
      <c r="L20" s="6">
        <f t="shared" si="2"/>
        <v>3360862</v>
      </c>
      <c r="M20" s="6">
        <f>VLOOKUP(A20,'[3]Reported Expenses 2009'!$A$3:$C$77,COLUMN('[3]Reported Expenses 2009'!C31),FALSE)</f>
        <v>4576848</v>
      </c>
      <c r="N20" s="31">
        <f t="shared" si="3"/>
        <v>0.73431802847724026</v>
      </c>
    </row>
    <row r="21" spans="1:14">
      <c r="A21" s="19" t="s">
        <v>93</v>
      </c>
      <c r="B21" s="20">
        <f>VLOOKUP(A21,[3]Enrollment!$B$3:$C$80,2,FALSE)</f>
        <v>436</v>
      </c>
      <c r="C21" s="6">
        <f>VLOOKUP(A21,'[3]Data 2009'!$A$3:$BS$79,4,FALSE)</f>
        <v>4539790</v>
      </c>
      <c r="D21" s="6">
        <f t="shared" si="0"/>
        <v>10412.362385321101</v>
      </c>
      <c r="E21" s="31">
        <f>C21/(VLOOKUP(A21,'[3]2009 Expense Data'!$A$3:$F$79,6,FALSE))</f>
        <v>0.77123958714688456</v>
      </c>
      <c r="F21" s="6"/>
      <c r="G21" s="6">
        <f>VLOOKUP(A21,'[3]Data 2009'!$A$3:$BS$79,5,FALSE)</f>
        <v>296188</v>
      </c>
      <c r="H21" s="6">
        <f t="shared" si="1"/>
        <v>679.33027522935777</v>
      </c>
      <c r="I21" s="31">
        <f>G21/(VLOOKUP(A21,'[3]2009 Expense Data'!$A$3:$F$80,6,FALSE))</f>
        <v>5.0317726334888062E-2</v>
      </c>
      <c r="J21" s="6"/>
      <c r="K21" s="6">
        <f>VLOOKUP(A21,'[3]Data 2009'!$A$3:$BS$79,6,FALSE)</f>
        <v>3313</v>
      </c>
      <c r="L21" s="6">
        <f t="shared" si="2"/>
        <v>4839291</v>
      </c>
      <c r="M21" s="6">
        <f>VLOOKUP(A21,'[3]Reported Expenses 2009'!$A$3:$C$77,COLUMN('[3]Reported Expenses 2009'!C32),FALSE)</f>
        <v>5886355</v>
      </c>
      <c r="N21" s="31">
        <f t="shared" si="3"/>
        <v>0.82212014056236837</v>
      </c>
    </row>
    <row r="22" spans="1:14">
      <c r="A22" s="19" t="s">
        <v>95</v>
      </c>
      <c r="B22" s="20">
        <f>VLOOKUP(A22,[3]Enrollment!$B$3:$C$80,2,FALSE)</f>
        <v>328</v>
      </c>
      <c r="C22" s="6">
        <f>VLOOKUP(A22,'[3]Data 2009'!$A$3:$BS$79,4,FALSE)</f>
        <v>3532957</v>
      </c>
      <c r="D22" s="6">
        <f t="shared" si="0"/>
        <v>10771.210365853658</v>
      </c>
      <c r="E22" s="31">
        <f>C22/(VLOOKUP(A22,'[3]2009 Expense Data'!$A$3:$F$79,6,FALSE))</f>
        <v>0.73070525808087539</v>
      </c>
      <c r="F22" s="6"/>
      <c r="G22" s="6">
        <f>VLOOKUP(A22,'[3]Data 2009'!$A$3:$BS$79,5,FALSE)</f>
        <v>177511</v>
      </c>
      <c r="H22" s="6">
        <f t="shared" si="1"/>
        <v>541.19207317073176</v>
      </c>
      <c r="I22" s="31">
        <f>G22/(VLOOKUP(A22,'[3]2009 Expense Data'!$A$3:$F$80,6,FALSE))</f>
        <v>3.6713784251320991E-2</v>
      </c>
      <c r="J22" s="6"/>
      <c r="K22" s="6">
        <f>VLOOKUP(A22,'[3]Data 2009'!$A$3:$BS$79,6,FALSE)</f>
        <v>132298</v>
      </c>
      <c r="L22" s="6">
        <f t="shared" si="2"/>
        <v>3842766</v>
      </c>
      <c r="M22" s="6">
        <f>VLOOKUP(A22,'[3]Reported Expenses 2009'!$A$3:$C$77,COLUMN('[3]Reported Expenses 2009'!C34),FALSE)</f>
        <v>4834996</v>
      </c>
      <c r="N22" s="31">
        <f t="shared" si="3"/>
        <v>0.79478162960217547</v>
      </c>
    </row>
    <row r="23" spans="1:14">
      <c r="A23" s="19" t="s">
        <v>96</v>
      </c>
      <c r="B23" s="20">
        <f>VLOOKUP(A23,[3]Enrollment!$B$3:$C$80,2,FALSE)</f>
        <v>220</v>
      </c>
      <c r="C23" s="6">
        <f>VLOOKUP(A23,'[3]Data 2009'!$A$3:$BS$79,4,FALSE)</f>
        <v>2001539</v>
      </c>
      <c r="D23" s="6">
        <f t="shared" si="0"/>
        <v>9097.9045454545449</v>
      </c>
      <c r="E23" s="31">
        <f>C23/(VLOOKUP(A23,'[3]2009 Expense Data'!$A$3:$F$79,6,FALSE))</f>
        <v>0.59274106974426011</v>
      </c>
      <c r="F23" s="6"/>
      <c r="G23" s="6">
        <f>VLOOKUP(A23,'[3]Data 2009'!$A$3:$BS$79,5,FALSE)</f>
        <v>486940</v>
      </c>
      <c r="H23" s="6">
        <f t="shared" si="1"/>
        <v>2213.3636363636365</v>
      </c>
      <c r="I23" s="31">
        <f>G23/(VLOOKUP(A23,'[3]2009 Expense Data'!$A$3:$F$80,6,FALSE))</f>
        <v>0.14420370350079115</v>
      </c>
      <c r="J23" s="6"/>
      <c r="K23" s="6">
        <f>VLOOKUP(A23,'[3]Data 2009'!$A$3:$BS$79,6,FALSE)</f>
        <v>56195</v>
      </c>
      <c r="L23" s="6">
        <f t="shared" si="2"/>
        <v>2544674</v>
      </c>
      <c r="M23" s="6">
        <f>VLOOKUP(A23,'[3]Reported Expenses 2009'!$A$3:$C$77,COLUMN('[3]Reported Expenses 2009'!C35),FALSE)</f>
        <v>3376751</v>
      </c>
      <c r="N23" s="31">
        <f t="shared" si="3"/>
        <v>0.75358650963603768</v>
      </c>
    </row>
    <row r="24" spans="1:14">
      <c r="A24" s="19" t="s">
        <v>98</v>
      </c>
      <c r="B24" s="20">
        <f>VLOOKUP(A24,[3]Enrollment!$B$3:$C$80,2,FALSE)</f>
        <v>122</v>
      </c>
      <c r="C24" s="6">
        <f>VLOOKUP(A24,'[3]Data 2009'!$A$3:$BS$79,4,FALSE)</f>
        <v>938042</v>
      </c>
      <c r="D24" s="6">
        <f t="shared" si="0"/>
        <v>7688.8688524590161</v>
      </c>
      <c r="E24" s="31">
        <f>C24/(VLOOKUP(A24,'[3]2009 Expense Data'!$A$3:$F$79,6,FALSE))</f>
        <v>0.53222422317466045</v>
      </c>
      <c r="F24" s="6"/>
      <c r="G24" s="6">
        <f>VLOOKUP(A24,'[3]Data 2009'!$A$3:$BS$79,5,FALSE)</f>
        <v>248121</v>
      </c>
      <c r="H24" s="6">
        <f t="shared" si="1"/>
        <v>2033.7786885245901</v>
      </c>
      <c r="I24" s="31">
        <f>G24/(VLOOKUP(A24,'[3]2009 Expense Data'!$A$3:$F$80,6,FALSE))</f>
        <v>0.14077835158587773</v>
      </c>
      <c r="J24" s="6"/>
      <c r="K24" s="6">
        <f>VLOOKUP(A24,'[3]Data 2009'!$A$3:$BS$79,6,FALSE)</f>
        <v>7027</v>
      </c>
      <c r="L24" s="6">
        <f t="shared" si="2"/>
        <v>1193190</v>
      </c>
      <c r="M24" s="6">
        <f>VLOOKUP(A24,'[3]Reported Expenses 2009'!$A$3:$C$77,COLUMN('[3]Reported Expenses 2009'!C37),FALSE)</f>
        <v>1762494</v>
      </c>
      <c r="N24" s="31">
        <f t="shared" si="3"/>
        <v>0.67698953868779133</v>
      </c>
    </row>
    <row r="25" spans="1:14">
      <c r="A25" s="32" t="s">
        <v>100</v>
      </c>
      <c r="B25" s="20">
        <f>VLOOKUP(A25,[3]Enrollment!$B$3:$C$80,2,FALSE)</f>
        <v>685</v>
      </c>
      <c r="C25" s="6">
        <f>VLOOKUP(A25,'[3]Data 2009'!$A$3:$BS$79,4,FALSE)</f>
        <v>8828093</v>
      </c>
      <c r="D25" s="6">
        <f t="shared" si="0"/>
        <v>12887.727007299271</v>
      </c>
      <c r="E25" s="31">
        <f>C25/(VLOOKUP(A25,'[3]2009 Expense Data'!$A$3:$F$79,6,FALSE))</f>
        <v>0.74391407090889283</v>
      </c>
      <c r="F25" s="6"/>
      <c r="G25" s="6">
        <f>VLOOKUP(A25,'[3]Data 2009'!$A$3:$BS$79,5,FALSE)</f>
        <v>961012</v>
      </c>
      <c r="H25" s="6">
        <f t="shared" si="1"/>
        <v>1402.9372262773722</v>
      </c>
      <c r="I25" s="31">
        <f>G25/(VLOOKUP(A25,'[3]2009 Expense Data'!$A$3:$F$80,6,FALSE))</f>
        <v>8.0981288836931925E-2</v>
      </c>
      <c r="J25" s="6"/>
      <c r="K25" s="6">
        <f>VLOOKUP(A25,'[3]Data 2009'!$A$3:$BS$79,6,FALSE)</f>
        <v>0</v>
      </c>
      <c r="L25" s="6">
        <f t="shared" si="2"/>
        <v>9789105</v>
      </c>
      <c r="M25" s="6">
        <f>VLOOKUP(A25,'[3]Reported Expenses 2009'!$A$3:$C$77,COLUMN('[3]Reported Expenses 2009'!C39),FALSE)</f>
        <v>11867087</v>
      </c>
      <c r="N25" s="31">
        <f t="shared" si="3"/>
        <v>0.82489535974582473</v>
      </c>
    </row>
    <row r="26" spans="1:14">
      <c r="A26" s="32" t="s">
        <v>101</v>
      </c>
      <c r="B26" s="20">
        <f>VLOOKUP(A26,[3]Enrollment!$B$3:$C$80,2,FALSE)</f>
        <v>297</v>
      </c>
      <c r="C26" s="6">
        <f>VLOOKUP(A26,'[3]Data 2009'!$A$3:$BS$79,4,FALSE)</f>
        <v>3758212</v>
      </c>
      <c r="D26" s="6">
        <f t="shared" si="0"/>
        <v>12653.912457912458</v>
      </c>
      <c r="E26" s="31">
        <f>C26/(VLOOKUP(A26,'[3]2009 Expense Data'!$A$3:$F$79,6,FALSE))</f>
        <v>0.82439220956017278</v>
      </c>
      <c r="F26" s="6"/>
      <c r="G26" s="6">
        <f>VLOOKUP(A26,'[3]Data 2009'!$A$3:$BS$79,5,FALSE)</f>
        <v>276943</v>
      </c>
      <c r="H26" s="6">
        <f t="shared" si="1"/>
        <v>932.46801346801351</v>
      </c>
      <c r="I26" s="31">
        <f>G26/(VLOOKUP(A26,'[3]2009 Expense Data'!$A$3:$F$80,6,FALSE))</f>
        <v>6.0749540391075045E-2</v>
      </c>
      <c r="J26" s="6"/>
      <c r="K26" s="6">
        <f>VLOOKUP(A26,'[3]Data 2009'!$A$3:$BS$79,6,FALSE)</f>
        <v>0</v>
      </c>
      <c r="L26" s="6">
        <f t="shared" si="2"/>
        <v>4035155</v>
      </c>
      <c r="M26" s="6">
        <f>VLOOKUP(A26,'[3]Reported Expenses 2009'!$A$3:$C$77,COLUMN('[3]Reported Expenses 2009'!C40),FALSE)</f>
        <v>4558767</v>
      </c>
      <c r="N26" s="31">
        <f t="shared" si="3"/>
        <v>0.88514174995124784</v>
      </c>
    </row>
    <row r="27" spans="1:14">
      <c r="A27" s="19" t="s">
        <v>103</v>
      </c>
      <c r="B27" s="20">
        <f>VLOOKUP(A27,[3]Enrollment!$B$3:$C$80,2,FALSE)</f>
        <v>276</v>
      </c>
      <c r="C27" s="6">
        <f>VLOOKUP(A27,'[3]Data 2009'!$A$3:$BS$79,4,FALSE)</f>
        <v>2690646</v>
      </c>
      <c r="D27" s="6">
        <f t="shared" si="0"/>
        <v>9748.717391304348</v>
      </c>
      <c r="E27" s="31">
        <f>C27/(VLOOKUP(A27,'[3]2009 Expense Data'!$A$3:$F$79,6,FALSE))</f>
        <v>0.71661718578753963</v>
      </c>
      <c r="F27" s="6"/>
      <c r="G27" s="6">
        <f>VLOOKUP(A27,'[3]Data 2009'!$A$3:$BS$79,5,FALSE)</f>
        <v>285373</v>
      </c>
      <c r="H27" s="6">
        <f t="shared" si="1"/>
        <v>1033.9601449275362</v>
      </c>
      <c r="I27" s="31">
        <f>G27/(VLOOKUP(A27,'[3]2009 Expense Data'!$A$3:$F$80,6,FALSE))</f>
        <v>7.6005240436589419E-2</v>
      </c>
      <c r="J27" s="6"/>
      <c r="K27" s="6">
        <f>VLOOKUP(A27,'[3]Data 2009'!$A$3:$BS$79,6,FALSE)</f>
        <v>0</v>
      </c>
      <c r="L27" s="6">
        <f t="shared" si="2"/>
        <v>2976019</v>
      </c>
      <c r="M27" s="6">
        <f>VLOOKUP(A27,'[3]Reported Expenses 2009'!$A$3:$C$77,COLUMN('[3]Reported Expenses 2009'!C42),FALSE)</f>
        <v>3754649</v>
      </c>
      <c r="N27" s="31">
        <f t="shared" si="3"/>
        <v>0.79262242622412904</v>
      </c>
    </row>
    <row r="28" spans="1:14">
      <c r="A28" s="32" t="s">
        <v>104</v>
      </c>
      <c r="B28" s="20">
        <f>VLOOKUP(A28,[3]Enrollment!$B$3:$C$80,2,FALSE)</f>
        <v>405</v>
      </c>
      <c r="C28" s="6">
        <f>VLOOKUP(A28,'[3]Data 2009'!$A$3:$BS$79,4,FALSE)</f>
        <v>2877516</v>
      </c>
      <c r="D28" s="6">
        <f t="shared" si="0"/>
        <v>7104.9777777777781</v>
      </c>
      <c r="E28" s="31">
        <f>C28/(VLOOKUP(A28,'[3]2009 Expense Data'!$A$3:$F$79,6,FALSE))</f>
        <v>0.58474557155488216</v>
      </c>
      <c r="F28" s="6"/>
      <c r="G28" s="6">
        <f>VLOOKUP(A28,'[3]Data 2009'!$A$3:$BS$79,5,FALSE)</f>
        <v>177206</v>
      </c>
      <c r="H28" s="6">
        <f t="shared" si="1"/>
        <v>437.54567901234566</v>
      </c>
      <c r="I28" s="31">
        <f>G28/(VLOOKUP(A28,'[3]2009 Expense Data'!$A$3:$F$80,6,FALSE))</f>
        <v>3.6010372749605717E-2</v>
      </c>
      <c r="J28" s="6"/>
      <c r="K28" s="6">
        <f>VLOOKUP(A28,'[3]Data 2009'!$A$3:$BS$79,6,FALSE)</f>
        <v>0</v>
      </c>
      <c r="L28" s="6">
        <f t="shared" si="2"/>
        <v>3054722</v>
      </c>
      <c r="M28" s="6">
        <f>VLOOKUP(A28,'[3]Reported Expenses 2009'!$A$3:$C$77,COLUMN('[3]Reported Expenses 2009'!C43),FALSE)</f>
        <v>4920971</v>
      </c>
      <c r="N28" s="31">
        <f t="shared" si="3"/>
        <v>0.62075594430448788</v>
      </c>
    </row>
    <row r="29" spans="1:14">
      <c r="A29" s="32" t="s">
        <v>105</v>
      </c>
      <c r="B29" s="20">
        <f>VLOOKUP(A29,[3]Enrollment!$B$3:$C$80,2,FALSE)</f>
        <v>193</v>
      </c>
      <c r="C29" s="6">
        <f>VLOOKUP(A29,'[3]Data 2009'!$A$3:$BS$79,4,FALSE)</f>
        <v>1317568</v>
      </c>
      <c r="D29" s="6">
        <f t="shared" si="0"/>
        <v>6826.7772020725388</v>
      </c>
      <c r="E29" s="31">
        <f>C29/(VLOOKUP(A29,'[3]2009 Expense Data'!$A$3:$F$79,6,FALSE))</f>
        <v>0.49584303642743488</v>
      </c>
      <c r="F29" s="6"/>
      <c r="G29" s="6">
        <f>VLOOKUP(A29,'[3]Data 2009'!$A$3:$BS$79,5,FALSE)</f>
        <v>155248</v>
      </c>
      <c r="H29" s="6">
        <f t="shared" si="1"/>
        <v>804.39378238341965</v>
      </c>
      <c r="I29" s="31">
        <f>G29/(VLOOKUP(A29,'[3]2009 Expense Data'!$A$3:$F$80,6,FALSE))</f>
        <v>5.8424794560346348E-2</v>
      </c>
      <c r="J29" s="6"/>
      <c r="K29" s="6">
        <f>VLOOKUP(A29,'[3]Data 2009'!$A$3:$BS$79,6,FALSE)</f>
        <v>0</v>
      </c>
      <c r="L29" s="6">
        <f t="shared" si="2"/>
        <v>1472816</v>
      </c>
      <c r="M29" s="6">
        <f>VLOOKUP(A29,'[3]Reported Expenses 2009'!$A$3:$C$77,COLUMN('[3]Reported Expenses 2009'!C44),FALSE)</f>
        <v>2657228</v>
      </c>
      <c r="N29" s="31">
        <f t="shared" si="3"/>
        <v>0.55426783098778121</v>
      </c>
    </row>
    <row r="30" spans="1:14">
      <c r="A30" s="32" t="s">
        <v>106</v>
      </c>
      <c r="B30" s="20">
        <f>VLOOKUP(A30,[3]Enrollment!$B$3:$C$80,2,FALSE)</f>
        <v>193</v>
      </c>
      <c r="C30" s="6">
        <f>VLOOKUP(A30,'[3]Data 2009'!$A$3:$BS$79,4,FALSE)</f>
        <v>1324647</v>
      </c>
      <c r="D30" s="6">
        <f t="shared" si="0"/>
        <v>6863.4559585492225</v>
      </c>
      <c r="E30" s="31">
        <f>C30/(VLOOKUP(A30,'[3]2009 Expense Data'!$A$3:$F$79,6,FALSE))</f>
        <v>0.48944729076926147</v>
      </c>
      <c r="F30" s="6"/>
      <c r="G30" s="6">
        <f>VLOOKUP(A30,'[3]Data 2009'!$A$3:$BS$79,5,FALSE)</f>
        <v>207049</v>
      </c>
      <c r="H30" s="6">
        <f t="shared" si="1"/>
        <v>1072.7927461139896</v>
      </c>
      <c r="I30" s="31">
        <f>G30/(VLOOKUP(A30,'[3]2009 Expense Data'!$A$3:$F$80,6,FALSE))</f>
        <v>7.6503077504033012E-2</v>
      </c>
      <c r="J30" s="6"/>
      <c r="K30" s="6">
        <f>VLOOKUP(A30,'[3]Data 2009'!$A$3:$BS$79,6,FALSE)</f>
        <v>0</v>
      </c>
      <c r="L30" s="6">
        <f t="shared" si="2"/>
        <v>1531696</v>
      </c>
      <c r="M30" s="6">
        <f>VLOOKUP(A30,'[3]Reported Expenses 2009'!$A$3:$C$77,COLUMN('[3]Reported Expenses 2009'!C45),FALSE)</f>
        <v>2706414</v>
      </c>
      <c r="N30" s="31">
        <f t="shared" si="3"/>
        <v>0.56595036827329448</v>
      </c>
    </row>
    <row r="31" spans="1:14">
      <c r="A31" s="32" t="s">
        <v>107</v>
      </c>
      <c r="B31" s="20">
        <f>VLOOKUP(A31,[3]Enrollment!$B$3:$C$80,2,FALSE)</f>
        <v>179</v>
      </c>
      <c r="C31" s="6">
        <f>VLOOKUP(A31,'[3]Data 2009'!$A$3:$BS$79,4,FALSE)</f>
        <v>1288350</v>
      </c>
      <c r="D31" s="6">
        <f t="shared" si="0"/>
        <v>7197.4860335195526</v>
      </c>
      <c r="E31" s="31">
        <f>C31/(VLOOKUP(A31,'[3]2009 Expense Data'!$A$3:$F$79,6,FALSE))</f>
        <v>0.49003405343951911</v>
      </c>
      <c r="F31" s="6"/>
      <c r="G31" s="6">
        <f>VLOOKUP(A31,'[3]Data 2009'!$A$3:$BS$79,5,FALSE)</f>
        <v>158154</v>
      </c>
      <c r="H31" s="6">
        <f t="shared" si="1"/>
        <v>883.54189944134077</v>
      </c>
      <c r="I31" s="31">
        <f>G31/(VLOOKUP(A31,'[3]2009 Expense Data'!$A$3:$F$80,6,FALSE))</f>
        <v>6.0155117543892349E-2</v>
      </c>
      <c r="J31" s="6"/>
      <c r="K31" s="6">
        <f>VLOOKUP(A31,'[3]Data 2009'!$A$3:$BS$79,6,FALSE)</f>
        <v>0</v>
      </c>
      <c r="L31" s="6">
        <f t="shared" si="2"/>
        <v>1446504</v>
      </c>
      <c r="M31" s="6">
        <f>VLOOKUP(A31,'[3]Reported Expenses 2009'!$A$3:$C$77,COLUMN('[3]Reported Expenses 2009'!C46),FALSE)</f>
        <v>2629103</v>
      </c>
      <c r="N31" s="31">
        <f t="shared" si="3"/>
        <v>0.55018917098341147</v>
      </c>
    </row>
    <row r="32" spans="1:14">
      <c r="A32" s="19" t="s">
        <v>108</v>
      </c>
      <c r="B32" s="20">
        <f>VLOOKUP(A32,[3]Enrollment!$B$3:$C$80,2,FALSE)</f>
        <v>281</v>
      </c>
      <c r="C32" s="6">
        <f>VLOOKUP(A32,'[3]Data 2009'!$A$3:$BS$79,4,FALSE)</f>
        <v>2825125</v>
      </c>
      <c r="D32" s="6">
        <f t="shared" si="0"/>
        <v>10053.825622775801</v>
      </c>
      <c r="E32" s="31">
        <f>C32/(VLOOKUP(A32,'[3]2009 Expense Data'!$A$3:$F$79,6,FALSE))</f>
        <v>0.75876380419012468</v>
      </c>
      <c r="F32" s="6"/>
      <c r="G32" s="6">
        <f>VLOOKUP(A32,'[3]Data 2009'!$A$3:$BS$79,5,FALSE)</f>
        <v>163405</v>
      </c>
      <c r="H32" s="6">
        <f t="shared" si="1"/>
        <v>581.51245551601426</v>
      </c>
      <c r="I32" s="31">
        <f>G32/(VLOOKUP(A32,'[3]2009 Expense Data'!$A$3:$F$80,6,FALSE))</f>
        <v>4.3886836661629951E-2</v>
      </c>
      <c r="J32" s="6"/>
      <c r="K32" s="6">
        <f>VLOOKUP(A32,'[3]Data 2009'!$A$3:$BS$79,6,FALSE)</f>
        <v>0</v>
      </c>
      <c r="L32" s="6">
        <f t="shared" si="2"/>
        <v>2988530</v>
      </c>
      <c r="M32" s="6">
        <f>VLOOKUP(A32,'[3]Reported Expenses 2009'!$A$3:$C$77,COLUMN('[3]Reported Expenses 2009'!C47),FALSE)</f>
        <v>3723326</v>
      </c>
      <c r="N32" s="31">
        <f t="shared" si="3"/>
        <v>0.80265064085175464</v>
      </c>
    </row>
    <row r="33" spans="1:14">
      <c r="A33" s="19" t="s">
        <v>109</v>
      </c>
      <c r="B33" s="20">
        <f>VLOOKUP(A33,[3]Enrollment!$B$3:$C$80,2,FALSE)</f>
        <v>209</v>
      </c>
      <c r="C33" s="6">
        <f>VLOOKUP(A33,'[3]Data 2009'!$A$3:$BS$79,4,FALSE)</f>
        <v>2012207</v>
      </c>
      <c r="D33" s="6">
        <f t="shared" si="0"/>
        <v>9627.7846889952161</v>
      </c>
      <c r="E33" s="31">
        <f>C33/(VLOOKUP(A33,'[3]2009 Expense Data'!$A$3:$F$79,6,FALSE))</f>
        <v>0.75377589011887236</v>
      </c>
      <c r="F33" s="6"/>
      <c r="G33" s="6">
        <f>VLOOKUP(A33,'[3]Data 2009'!$A$3:$BS$79,5,FALSE)</f>
        <v>96150</v>
      </c>
      <c r="H33" s="6">
        <f t="shared" si="1"/>
        <v>460.04784688995215</v>
      </c>
      <c r="I33" s="31">
        <f>G33/(VLOOKUP(A33,'[3]2009 Expense Data'!$A$3:$F$80,6,FALSE))</f>
        <v>3.6017940418122771E-2</v>
      </c>
      <c r="J33" s="6"/>
      <c r="K33" s="6">
        <f>VLOOKUP(A33,'[3]Data 2009'!$A$3:$BS$79,6,FALSE)</f>
        <v>0</v>
      </c>
      <c r="L33" s="6">
        <f t="shared" si="2"/>
        <v>2108357</v>
      </c>
      <c r="M33" s="6">
        <f>VLOOKUP(A33,'[3]Reported Expenses 2009'!$A$3:$C$77,COLUMN('[3]Reported Expenses 2009'!C48),FALSE)</f>
        <v>2669503</v>
      </c>
      <c r="N33" s="31">
        <f t="shared" si="3"/>
        <v>0.78979383053699503</v>
      </c>
    </row>
    <row r="34" spans="1:14">
      <c r="A34" s="19" t="s">
        <v>112</v>
      </c>
      <c r="B34" s="20">
        <f>VLOOKUP(A34,[3]Enrollment!$B$3:$C$80,2,FALSE)</f>
        <v>470</v>
      </c>
      <c r="C34" s="6">
        <f>VLOOKUP(A34,'[3]Data 2009'!$A$3:$BS$79,4,FALSE)</f>
        <v>4511014</v>
      </c>
      <c r="D34" s="6">
        <f t="shared" si="0"/>
        <v>9597.902127659574</v>
      </c>
      <c r="E34" s="31">
        <f>C34/(VLOOKUP(A34,'[3]2009 Expense Data'!$A$3:$F$79,6,FALSE))</f>
        <v>0.7592338948157159</v>
      </c>
      <c r="F34" s="6"/>
      <c r="G34" s="6">
        <f>VLOOKUP(A34,'[3]Data 2009'!$A$3:$BS$79,5,FALSE)</f>
        <v>239948</v>
      </c>
      <c r="H34" s="6">
        <f t="shared" si="1"/>
        <v>510.52765957446809</v>
      </c>
      <c r="I34" s="31">
        <f>G34/(VLOOKUP(A34,'[3]2009 Expense Data'!$A$3:$F$80,6,FALSE))</f>
        <v>4.0384856840001253E-2</v>
      </c>
      <c r="J34" s="6"/>
      <c r="K34" s="6">
        <f>VLOOKUP(A34,'[3]Data 2009'!$A$3:$BS$79,6,FALSE)</f>
        <v>47989</v>
      </c>
      <c r="L34" s="6">
        <f t="shared" si="2"/>
        <v>4798951</v>
      </c>
      <c r="M34" s="6">
        <f>VLOOKUP(A34,'[3]Reported Expenses 2009'!$A$3:$C$77,COLUMN('[3]Reported Expenses 2009'!C51),FALSE)</f>
        <v>5941534</v>
      </c>
      <c r="N34" s="31">
        <f t="shared" si="3"/>
        <v>0.80769562203969547</v>
      </c>
    </row>
    <row r="35" spans="1:14">
      <c r="A35" s="19" t="s">
        <v>115</v>
      </c>
      <c r="B35" s="20">
        <f>VLOOKUP(A35,[3]Enrollment!$B$3:$C$80,2,FALSE)</f>
        <v>136</v>
      </c>
      <c r="C35" s="6">
        <f>VLOOKUP(A35,'[3]Data 2009'!$A$3:$BS$79,4,FALSE)</f>
        <v>1300391</v>
      </c>
      <c r="D35" s="6">
        <f t="shared" si="0"/>
        <v>9561.698529411764</v>
      </c>
      <c r="E35" s="31">
        <f>C35/(VLOOKUP(A35,'[3]2009 Expense Data'!$A$3:$F$79,6,FALSE))</f>
        <v>0.66107279171487654</v>
      </c>
      <c r="F35" s="6"/>
      <c r="G35" s="6">
        <f>VLOOKUP(A35,'[3]Data 2009'!$A$3:$BS$79,5,FALSE)</f>
        <v>156819</v>
      </c>
      <c r="H35" s="6">
        <f t="shared" si="1"/>
        <v>1153.0808823529412</v>
      </c>
      <c r="I35" s="31">
        <f>G35/(VLOOKUP(A35,'[3]2009 Expense Data'!$A$3:$F$80,6,FALSE))</f>
        <v>7.9721233170588865E-2</v>
      </c>
      <c r="J35" s="6"/>
      <c r="K35" s="6">
        <f>VLOOKUP(A35,'[3]Data 2009'!$A$3:$BS$79,6,FALSE)</f>
        <v>0</v>
      </c>
      <c r="L35" s="6">
        <f t="shared" si="2"/>
        <v>1457210</v>
      </c>
      <c r="M35" s="6">
        <f>VLOOKUP(A35,'[3]Reported Expenses 2009'!$A$3:$C$77,COLUMN('[3]Reported Expenses 2009'!C54),FALSE)</f>
        <v>1967092</v>
      </c>
      <c r="N35" s="31">
        <f t="shared" si="3"/>
        <v>0.74079402488546542</v>
      </c>
    </row>
    <row r="36" spans="1:14">
      <c r="A36" s="37" t="s">
        <v>116</v>
      </c>
      <c r="B36" s="20">
        <f>VLOOKUP(A36,[3]Enrollment!$B$3:$C$80,2,FALSE)</f>
        <v>274</v>
      </c>
      <c r="C36" s="6">
        <f>VLOOKUP(A36,'[3]Data 2009'!$A$3:$BS$79,4,FALSE)</f>
        <v>2468128</v>
      </c>
      <c r="D36" s="6">
        <f t="shared" si="0"/>
        <v>9007.7664233576634</v>
      </c>
      <c r="E36" s="31">
        <f>C36/(VLOOKUP(A36,'[3]2009 Expense Data'!$A$3:$F$79,6,FALSE))</f>
        <v>0.72025225030677709</v>
      </c>
      <c r="F36" s="6"/>
      <c r="G36" s="6">
        <f>VLOOKUP(A36,'[3]Data 2009'!$A$3:$BS$79,5,FALSE)</f>
        <v>225148</v>
      </c>
      <c r="H36" s="6">
        <f t="shared" si="1"/>
        <v>821.70802919708024</v>
      </c>
      <c r="I36" s="31">
        <f>G36/(VLOOKUP(A36,'[3]2009 Expense Data'!$A$3:$F$80,6,FALSE))</f>
        <v>6.5702975555591223E-2</v>
      </c>
      <c r="J36" s="6"/>
      <c r="K36" s="6">
        <f>VLOOKUP(A36,'[3]Data 2009'!$A$3:$BS$79,6,FALSE)</f>
        <v>20269</v>
      </c>
      <c r="L36" s="6">
        <f t="shared" si="2"/>
        <v>2713545</v>
      </c>
      <c r="M36" s="6">
        <f>VLOOKUP(A36,'[3]Reported Expenses 2009'!$A$3:$C$77,COLUMN('[3]Reported Expenses 2009'!C55),FALSE)</f>
        <v>3426755</v>
      </c>
      <c r="N36" s="31">
        <f t="shared" si="3"/>
        <v>0.79187015120719162</v>
      </c>
    </row>
    <row r="37" spans="1:14">
      <c r="A37" s="19" t="s">
        <v>117</v>
      </c>
      <c r="B37" s="20">
        <f>VLOOKUP(A37,[3]Enrollment!$B$3:$C$80,2,FALSE)</f>
        <v>274</v>
      </c>
      <c r="C37" s="6">
        <f>VLOOKUP(A37,'[3]Data 2009'!$A$3:$BS$79,4,FALSE)</f>
        <v>2830286</v>
      </c>
      <c r="D37" s="6">
        <f t="shared" si="0"/>
        <v>10329.51094890511</v>
      </c>
      <c r="E37" s="31">
        <f>C37/(VLOOKUP(A37,'[3]2009 Expense Data'!$A$3:$F$79,6,FALSE))</f>
        <v>0.73619245403553968</v>
      </c>
      <c r="F37" s="6"/>
      <c r="G37" s="6">
        <f>VLOOKUP(A37,'[3]Data 2009'!$A$3:$BS$79,5,FALSE)</f>
        <v>218154</v>
      </c>
      <c r="H37" s="6">
        <f t="shared" si="1"/>
        <v>796.18248175182487</v>
      </c>
      <c r="I37" s="31">
        <f>G37/(VLOOKUP(A37,'[3]2009 Expense Data'!$A$3:$F$80,6,FALSE))</f>
        <v>5.6744558188702172E-2</v>
      </c>
      <c r="J37" s="6"/>
      <c r="K37" s="6">
        <f>VLOOKUP(A37,'[3]Data 2009'!$A$3:$BS$79,6,FALSE)</f>
        <v>17479</v>
      </c>
      <c r="L37" s="6">
        <f t="shared" si="2"/>
        <v>3065919</v>
      </c>
      <c r="M37" s="6">
        <f>VLOOKUP(A37,'[3]Reported Expenses 2009'!$A$3:$C$77,COLUMN('[3]Reported Expenses 2009'!C56),FALSE)</f>
        <v>3844492</v>
      </c>
      <c r="N37" s="31">
        <f t="shared" si="3"/>
        <v>0.7974835166778862</v>
      </c>
    </row>
    <row r="38" spans="1:14">
      <c r="A38" s="19" t="s">
        <v>118</v>
      </c>
      <c r="B38" s="20">
        <f>VLOOKUP(A38,[3]Enrollment!$B$3:$C$80,2,FALSE)</f>
        <v>263</v>
      </c>
      <c r="C38" s="6">
        <f>VLOOKUP(A38,'[3]Data 2009'!$A$3:$BS$79,4,FALSE)</f>
        <v>2710361</v>
      </c>
      <c r="D38" s="6">
        <f t="shared" si="0"/>
        <v>10305.555133079848</v>
      </c>
      <c r="E38" s="31">
        <f>C38/(VLOOKUP(A38,'[3]2009 Expense Data'!$A$3:$F$79,6,FALSE))</f>
        <v>0.73736271509215812</v>
      </c>
      <c r="F38" s="6"/>
      <c r="G38" s="6">
        <f>VLOOKUP(A38,'[3]Data 2009'!$A$3:$BS$79,5,FALSE)</f>
        <v>213171</v>
      </c>
      <c r="H38" s="6">
        <f t="shared" si="1"/>
        <v>810.53612167300378</v>
      </c>
      <c r="I38" s="31">
        <f>G38/(VLOOKUP(A38,'[3]2009 Expense Data'!$A$3:$F$80,6,FALSE))</f>
        <v>5.7993878800244848E-2</v>
      </c>
      <c r="J38" s="6"/>
      <c r="K38" s="6">
        <f>VLOOKUP(A38,'[3]Data 2009'!$A$3:$BS$79,6,FALSE)</f>
        <v>17157</v>
      </c>
      <c r="L38" s="6">
        <f t="shared" si="2"/>
        <v>2940689</v>
      </c>
      <c r="M38" s="6">
        <f>VLOOKUP(A38,'[3]Reported Expenses 2009'!$A$3:$C$77,COLUMN('[3]Reported Expenses 2009'!C57),FALSE)</f>
        <v>3675750</v>
      </c>
      <c r="N38" s="31">
        <f t="shared" si="3"/>
        <v>0.80002421274569813</v>
      </c>
    </row>
    <row r="39" spans="1:14">
      <c r="A39" s="32" t="s">
        <v>119</v>
      </c>
      <c r="B39" s="20">
        <f>VLOOKUP(A39,[3]Enrollment!$B$3:$C$80,2,FALSE)</f>
        <v>135</v>
      </c>
      <c r="C39" s="6">
        <f>VLOOKUP(A39,'[3]Data 2009'!$A$3:$BS$79,4,FALSE)</f>
        <v>848558</v>
      </c>
      <c r="D39" s="6">
        <f t="shared" si="0"/>
        <v>6285.614814814815</v>
      </c>
      <c r="E39" s="31">
        <f>C39/(VLOOKUP(A39,'[3]2009 Expense Data'!$A$3:$F$79,6,FALSE))</f>
        <v>0.52429381184050694</v>
      </c>
      <c r="F39" s="6"/>
      <c r="G39" s="6">
        <f>VLOOKUP(A39,'[3]Data 2009'!$A$3:$BS$79,5,FALSE)</f>
        <v>155971</v>
      </c>
      <c r="H39" s="6">
        <f t="shared" si="1"/>
        <v>1155.3407407407408</v>
      </c>
      <c r="I39" s="31">
        <f>G39/(VLOOKUP(A39,'[3]2009 Expense Data'!$A$3:$F$80,6,FALSE))</f>
        <v>9.6368934270345347E-2</v>
      </c>
      <c r="J39" s="6"/>
      <c r="K39" s="6">
        <f>VLOOKUP(A39,'[3]Data 2009'!$A$3:$BS$79,6,FALSE)</f>
        <v>0</v>
      </c>
      <c r="L39" s="6">
        <f t="shared" si="2"/>
        <v>1004529</v>
      </c>
      <c r="M39" s="6">
        <f>VLOOKUP(A39,'[3]Reported Expenses 2009'!$A$3:$C$77,COLUMN('[3]Reported Expenses 2009'!C58),FALSE)</f>
        <v>1618478</v>
      </c>
      <c r="N39" s="31">
        <f t="shared" si="3"/>
        <v>0.62066274611085226</v>
      </c>
    </row>
    <row r="40" spans="1:14">
      <c r="A40" s="19" t="s">
        <v>121</v>
      </c>
      <c r="B40" s="20">
        <f>VLOOKUP(A40,[3]Enrollment!$B$3:$C$80,2,FALSE)</f>
        <v>198</v>
      </c>
      <c r="C40" s="6">
        <f>VLOOKUP(A40,'[3]Data 2009'!$A$3:$BS$79,4,FALSE)</f>
        <v>1433556</v>
      </c>
      <c r="D40" s="6">
        <f t="shared" si="0"/>
        <v>7240.181818181818</v>
      </c>
      <c r="E40" s="31">
        <f>C40/(VLOOKUP(A40,'[3]2009 Expense Data'!$A$3:$F$79,6,FALSE))</f>
        <v>0.61520252611558235</v>
      </c>
      <c r="F40" s="6"/>
      <c r="G40" s="6">
        <f>VLOOKUP(A40,'[3]Data 2009'!$A$3:$BS$79,5,FALSE)</f>
        <v>270306</v>
      </c>
      <c r="H40" s="6">
        <f t="shared" si="1"/>
        <v>1365.1818181818182</v>
      </c>
      <c r="I40" s="31">
        <f>G40/(VLOOKUP(A40,'[3]2009 Expense Data'!$A$3:$F$80,6,FALSE))</f>
        <v>0.11600030555081113</v>
      </c>
      <c r="J40" s="6"/>
      <c r="K40" s="6">
        <f>VLOOKUP(A40,'[3]Data 2009'!$A$3:$BS$79,6,FALSE)</f>
        <v>10797</v>
      </c>
      <c r="L40" s="6">
        <f t="shared" si="2"/>
        <v>1714659</v>
      </c>
      <c r="M40" s="6">
        <f>VLOOKUP(A40,'[3]Reported Expenses 2009'!$A$3:$C$77,COLUMN('[3]Reported Expenses 2009'!C60),FALSE)</f>
        <v>2330218</v>
      </c>
      <c r="N40" s="31">
        <f t="shared" si="3"/>
        <v>0.73583630372780573</v>
      </c>
    </row>
    <row r="41" spans="1:14">
      <c r="A41" s="19" t="s">
        <v>123</v>
      </c>
      <c r="B41" s="20">
        <f>VLOOKUP(A41,[3]Enrollment!$B$3:$C$80,2,FALSE)</f>
        <v>92</v>
      </c>
      <c r="C41" s="6">
        <f>VLOOKUP(A41,'[3]Data 2009'!$A$3:$BS$79,4,FALSE)</f>
        <v>960248</v>
      </c>
      <c r="D41" s="6">
        <f t="shared" si="0"/>
        <v>10437.478260869566</v>
      </c>
      <c r="E41" s="31">
        <f>C41/(VLOOKUP(A41,'[3]2009 Expense Data'!$A$3:$F$79,6,FALSE))</f>
        <v>0.60472673410987066</v>
      </c>
      <c r="F41" s="6"/>
      <c r="G41" s="6">
        <f>VLOOKUP(A41,'[3]Data 2009'!$A$3:$BS$79,5,FALSE)</f>
        <v>209716</v>
      </c>
      <c r="H41" s="6">
        <f t="shared" si="1"/>
        <v>2279.521739130435</v>
      </c>
      <c r="I41" s="31">
        <f>G41/(VLOOKUP(A41,'[3]2009 Expense Data'!$A$3:$F$80,6,FALSE))</f>
        <v>0.13207095643061545</v>
      </c>
      <c r="J41" s="6"/>
      <c r="K41" s="6">
        <f>VLOOKUP(A41,'[3]Data 2009'!$A$3:$BS$79,6,FALSE)</f>
        <v>7041</v>
      </c>
      <c r="L41" s="6">
        <f t="shared" si="2"/>
        <v>1177005</v>
      </c>
      <c r="M41" s="6">
        <f>VLOOKUP(A41,'[3]Reported Expenses 2009'!$A$3:$C$77,COLUMN('[3]Reported Expenses 2009'!C62),FALSE)</f>
        <v>1587904</v>
      </c>
      <c r="N41" s="31">
        <f t="shared" si="3"/>
        <v>0.74123183769295875</v>
      </c>
    </row>
    <row r="42" spans="1:14">
      <c r="A42" s="19" t="s">
        <v>126</v>
      </c>
      <c r="B42" s="20">
        <f>VLOOKUP(A42,[3]Enrollment!$B$3:$C$80,2,FALSE)</f>
        <v>334</v>
      </c>
      <c r="C42" s="6">
        <f>VLOOKUP(A42,'[3]Data 2009'!$A$3:$BS$79,4,FALSE)</f>
        <v>7663670</v>
      </c>
      <c r="D42" s="6">
        <f t="shared" si="0"/>
        <v>22945.119760479043</v>
      </c>
      <c r="E42" s="31">
        <f>C42/(VLOOKUP(A42,'[3]2009 Expense Data'!$A$3:$F$79,6,FALSE))</f>
        <v>0.82405984153584533</v>
      </c>
      <c r="F42" s="6"/>
      <c r="G42" s="6">
        <f>VLOOKUP(A42,'[3]Data 2009'!$A$3:$BS$79,5,FALSE)</f>
        <v>283663</v>
      </c>
      <c r="H42" s="6">
        <f t="shared" si="1"/>
        <v>849.2904191616766</v>
      </c>
      <c r="I42" s="31">
        <f>G42/(VLOOKUP(A42,'[3]2009 Expense Data'!$A$3:$F$80,6,FALSE))</f>
        <v>3.0501742223971347E-2</v>
      </c>
      <c r="J42" s="6"/>
      <c r="K42" s="6">
        <f>VLOOKUP(A42,'[3]Data 2009'!$A$3:$BS$79,6,FALSE)</f>
        <v>113553</v>
      </c>
      <c r="L42" s="6">
        <f t="shared" si="2"/>
        <v>8060886</v>
      </c>
      <c r="M42" s="6">
        <f>VLOOKUP(A42,'[3]Reported Expenses 2009'!$A$3:$C$77,COLUMN('[3]Reported Expenses 2009'!C65),FALSE)</f>
        <v>9299895</v>
      </c>
      <c r="N42" s="31">
        <f t="shared" si="3"/>
        <v>0.86677172161621174</v>
      </c>
    </row>
    <row r="43" spans="1:14">
      <c r="A43" s="19" t="s">
        <v>128</v>
      </c>
      <c r="B43" s="20">
        <f>VLOOKUP(A43,[3]Enrollment!$B$3:$C$80,2,FALSE)</f>
        <v>93</v>
      </c>
      <c r="C43" s="6">
        <f>VLOOKUP(A43,'[3]Data 2009'!$A$3:$BS$79,4,FALSE)</f>
        <v>990886</v>
      </c>
      <c r="D43" s="6">
        <f t="shared" si="0"/>
        <v>10654.68817204301</v>
      </c>
      <c r="E43" s="31">
        <f>C43/(VLOOKUP(A43,'[3]2009 Expense Data'!$A$3:$F$79,6,FALSE))</f>
        <v>0.52524681754451996</v>
      </c>
      <c r="F43" s="6"/>
      <c r="G43" s="6">
        <f>VLOOKUP(A43,'[3]Data 2009'!$A$3:$BS$79,5,FALSE)</f>
        <v>123208</v>
      </c>
      <c r="H43" s="6">
        <f t="shared" si="1"/>
        <v>1324.8172043010752</v>
      </c>
      <c r="I43" s="31">
        <f>G43/(VLOOKUP(A43,'[3]2009 Expense Data'!$A$3:$F$80,6,FALSE))</f>
        <v>6.5309843812532631E-2</v>
      </c>
      <c r="J43" s="6"/>
      <c r="K43" s="6">
        <f>VLOOKUP(A43,'[3]Data 2009'!$A$3:$BS$79,6,FALSE)</f>
        <v>0</v>
      </c>
      <c r="L43" s="6">
        <f t="shared" si="2"/>
        <v>1114094</v>
      </c>
      <c r="M43" s="6">
        <f>VLOOKUP(A43,'[3]Reported Expenses 2009'!$A$3:$C$77,COLUMN('[3]Reported Expenses 2009'!C67),FALSE)</f>
        <v>1886515</v>
      </c>
      <c r="N43" s="31">
        <f t="shared" si="3"/>
        <v>0.59055666135705254</v>
      </c>
    </row>
    <row r="44" spans="1:14">
      <c r="A44" s="19" t="s">
        <v>130</v>
      </c>
      <c r="B44" s="20">
        <f>VLOOKUP(A44,[3]Enrollment!$B$3:$C$80,2,FALSE)</f>
        <v>524</v>
      </c>
      <c r="C44" s="6">
        <f>VLOOKUP(A44,'[3]Data 2009'!$A$3:$BS$79,4,FALSE)</f>
        <v>5349440</v>
      </c>
      <c r="D44" s="6">
        <f t="shared" ref="D44:D51" si="4">C44/B44</f>
        <v>10208.854961832061</v>
      </c>
      <c r="E44" s="31">
        <f>C44/(VLOOKUP(A44,'[3]2009 Expense Data'!$A$3:$F$79,6,FALSE))</f>
        <v>0.69777121586775237</v>
      </c>
      <c r="F44" s="6"/>
      <c r="G44" s="6">
        <f>VLOOKUP(A44,'[3]Data 2009'!$A$3:$BS$79,5,FALSE)</f>
        <v>1605364</v>
      </c>
      <c r="H44" s="6">
        <f t="shared" ref="H44:H51" si="5">G44/B44</f>
        <v>3063.6717557251909</v>
      </c>
      <c r="I44" s="31">
        <f>G44/(VLOOKUP(A44,'[3]2009 Expense Data'!$A$3:$F$80,6,FALSE))</f>
        <v>0.20940075787191154</v>
      </c>
      <c r="J44" s="6"/>
      <c r="K44" s="6">
        <f>VLOOKUP(A44,'[3]Data 2009'!$A$3:$BS$79,6,FALSE)</f>
        <v>0</v>
      </c>
      <c r="L44" s="6">
        <f t="shared" ref="L44:L51" si="6">SUM(C44,G44,K44)</f>
        <v>6954804</v>
      </c>
      <c r="M44" s="6">
        <f>VLOOKUP(A44,'[3]Reported Expenses 2009'!$A$3:$C$77,COLUMN('[3]Reported Expenses 2009'!C69),FALSE)</f>
        <v>7666467</v>
      </c>
      <c r="N44" s="31">
        <f t="shared" ref="N44:N51" si="7">L44/M44</f>
        <v>0.90717197373966396</v>
      </c>
    </row>
    <row r="45" spans="1:14">
      <c r="A45" s="19" t="s">
        <v>131</v>
      </c>
      <c r="B45" s="20">
        <f>VLOOKUP(A45,[3]Enrollment!$B$3:$C$80,2,FALSE)</f>
        <v>312</v>
      </c>
      <c r="C45" s="6">
        <f>VLOOKUP(A45,'[3]Data 2009'!$A$3:$BS$79,4,FALSE)</f>
        <v>2168198</v>
      </c>
      <c r="D45" s="6">
        <f t="shared" si="4"/>
        <v>6949.3525641025644</v>
      </c>
      <c r="E45" s="31">
        <f>C45/(VLOOKUP(A45,'[3]2009 Expense Data'!$A$3:$F$79,6,FALSE))</f>
        <v>0.49591218581468438</v>
      </c>
      <c r="F45" s="6"/>
      <c r="G45" s="6">
        <f>VLOOKUP(A45,'[3]Data 2009'!$A$3:$BS$79,5,FALSE)</f>
        <v>708779</v>
      </c>
      <c r="H45" s="6">
        <f t="shared" si="5"/>
        <v>2271.727564102564</v>
      </c>
      <c r="I45" s="31">
        <f>G45/(VLOOKUP(A45,'[3]2009 Expense Data'!$A$3:$F$80,6,FALSE))</f>
        <v>0.16211256681795028</v>
      </c>
      <c r="J45" s="6"/>
      <c r="K45" s="6">
        <f>VLOOKUP(A45,'[3]Data 2009'!$A$3:$BS$79,6,FALSE)</f>
        <v>0</v>
      </c>
      <c r="L45" s="6">
        <f t="shared" si="6"/>
        <v>2876977</v>
      </c>
      <c r="M45" s="6">
        <f>VLOOKUP(A45,'[3]Reported Expenses 2009'!$A$3:$C$77,COLUMN('[3]Reported Expenses 2009'!C70),FALSE)</f>
        <v>4372141</v>
      </c>
      <c r="N45" s="31">
        <f t="shared" si="7"/>
        <v>0.65802475263263471</v>
      </c>
    </row>
    <row r="46" spans="1:14">
      <c r="A46" s="19" t="s">
        <v>134</v>
      </c>
      <c r="B46" s="20">
        <f>VLOOKUP(A46,[3]Enrollment!$B$3:$C$80,2,FALSE)</f>
        <v>234</v>
      </c>
      <c r="C46" s="6">
        <f>VLOOKUP(A46,'[3]Data 2009'!$A$3:$BS$79,4,FALSE)</f>
        <v>1611188</v>
      </c>
      <c r="D46" s="6">
        <f t="shared" si="4"/>
        <v>6885.4188034188037</v>
      </c>
      <c r="E46" s="31">
        <f>C46/(VLOOKUP(A46,'[3]2009 Expense Data'!$A$3:$F$79,6,FALSE))</f>
        <v>0.64768616895119246</v>
      </c>
      <c r="F46" s="6"/>
      <c r="G46" s="6">
        <f>VLOOKUP(A46,'[3]Data 2009'!$A$3:$BS$79,5,FALSE)</f>
        <v>339201</v>
      </c>
      <c r="H46" s="6">
        <f t="shared" si="5"/>
        <v>1449.5769230769231</v>
      </c>
      <c r="I46" s="31">
        <f>G46/(VLOOKUP(A46,'[3]2009 Expense Data'!$A$3:$F$80,6,FALSE))</f>
        <v>0.13635640049107456</v>
      </c>
      <c r="J46" s="6"/>
      <c r="K46" s="6">
        <f>VLOOKUP(A46,'[3]Data 2009'!$A$3:$BS$79,6,FALSE)</f>
        <v>0</v>
      </c>
      <c r="L46" s="6">
        <f t="shared" si="6"/>
        <v>1950389</v>
      </c>
      <c r="M46" s="6">
        <f>VLOOKUP(A46,'[3]Reported Expenses 2009'!$A$3:$C$77,COLUMN('[3]Reported Expenses 2009'!C73),FALSE)</f>
        <v>2487606</v>
      </c>
      <c r="N46" s="31">
        <f t="shared" si="7"/>
        <v>0.78404256944226702</v>
      </c>
    </row>
    <row r="47" spans="1:14">
      <c r="A47" s="19" t="s">
        <v>135</v>
      </c>
      <c r="B47" s="20">
        <f>VLOOKUP(A47,[3]Enrollment!$B$3:$C$80,2,FALSE)</f>
        <v>146</v>
      </c>
      <c r="C47" s="6">
        <f>VLOOKUP(A47,'[3]Data 2009'!$A$3:$BS$79,4,FALSE)</f>
        <v>1127855</v>
      </c>
      <c r="D47" s="6">
        <f t="shared" si="4"/>
        <v>7725.0342465753429</v>
      </c>
      <c r="E47" s="31">
        <f>C47/(VLOOKUP(A47,'[3]2009 Expense Data'!$A$3:$F$79,6,FALSE))</f>
        <v>0.52962003798915736</v>
      </c>
      <c r="F47" s="6"/>
      <c r="G47" s="6">
        <f>VLOOKUP(A47,'[3]Data 2009'!$A$3:$BS$79,5,FALSE)</f>
        <v>229996</v>
      </c>
      <c r="H47" s="6">
        <f t="shared" si="5"/>
        <v>1575.3150684931506</v>
      </c>
      <c r="I47" s="31">
        <f>G47/(VLOOKUP(A47,'[3]2009 Expense Data'!$A$3:$F$80,6,FALSE))</f>
        <v>0.10800190650159305</v>
      </c>
      <c r="J47" s="6"/>
      <c r="K47" s="6">
        <f>VLOOKUP(A47,'[3]Data 2009'!$A$3:$BS$79,6,FALSE)</f>
        <v>8435</v>
      </c>
      <c r="L47" s="6">
        <f t="shared" si="6"/>
        <v>1366286</v>
      </c>
      <c r="M47" s="6">
        <f>VLOOKUP(A47,'[3]Reported Expenses 2009'!$A$3:$C$77,COLUMN('[3]Reported Expenses 2009'!C74),FALSE)</f>
        <v>2129555</v>
      </c>
      <c r="N47" s="31">
        <f t="shared" si="7"/>
        <v>0.64158286590390945</v>
      </c>
    </row>
    <row r="48" spans="1:14">
      <c r="A48" s="19" t="s">
        <v>136</v>
      </c>
      <c r="B48" s="20">
        <f>VLOOKUP(A48,[3]Enrollment!$B$3:$C$80,2,FALSE)</f>
        <v>713</v>
      </c>
      <c r="C48" s="6">
        <f>VLOOKUP(A48,'[3]Data 2009'!$A$3:$BS$79,4,FALSE)</f>
        <v>7429627</v>
      </c>
      <c r="D48" s="6">
        <f t="shared" si="4"/>
        <v>10420.234221598877</v>
      </c>
      <c r="E48" s="31">
        <f>C48/(VLOOKUP(A48,'[3]2009 Expense Data'!$A$3:$F$79,6,FALSE))</f>
        <v>0.71166529706525339</v>
      </c>
      <c r="F48" s="6"/>
      <c r="G48" s="6">
        <f>VLOOKUP(A48,'[3]Data 2009'!$A$3:$BS$79,5,FALSE)</f>
        <v>897637</v>
      </c>
      <c r="H48" s="6">
        <f t="shared" si="5"/>
        <v>1258.9579242636746</v>
      </c>
      <c r="I48" s="31">
        <f>G48/(VLOOKUP(A48,'[3]2009 Expense Data'!$A$3:$F$80,6,FALSE))</f>
        <v>8.5982392152629317E-2</v>
      </c>
      <c r="J48" s="6"/>
      <c r="K48" s="6">
        <f>VLOOKUP(A48,'[3]Data 2009'!$A$3:$BS$79,6,FALSE)</f>
        <v>14364</v>
      </c>
      <c r="L48" s="6">
        <f t="shared" si="6"/>
        <v>8341628</v>
      </c>
      <c r="M48" s="6">
        <f>VLOOKUP(A48,'[3]Reported Expenses 2009'!$A$3:$C$77,COLUMN('[3]Reported Expenses 2009'!C75),FALSE)</f>
        <v>10439777</v>
      </c>
      <c r="N48" s="31">
        <f t="shared" si="7"/>
        <v>0.79902358067610069</v>
      </c>
    </row>
    <row r="49" spans="1:14">
      <c r="A49" s="19" t="s">
        <v>137</v>
      </c>
      <c r="B49" s="20">
        <f>VLOOKUP(A49,[3]Enrollment!$B$3:$C$80,2,FALSE)</f>
        <v>92</v>
      </c>
      <c r="C49" s="6">
        <f>VLOOKUP(A49,'[3]Data 2009'!$A$3:$BS$79,4,FALSE)</f>
        <v>710587</v>
      </c>
      <c r="D49" s="6">
        <f t="shared" si="4"/>
        <v>7723.771739130435</v>
      </c>
      <c r="E49" s="31">
        <f>C49/(VLOOKUP(A49,'[3]2009 Expense Data'!$A$3:$F$79,6,FALSE))</f>
        <v>0.43243017913988269</v>
      </c>
      <c r="F49" s="6"/>
      <c r="G49" s="6">
        <f>VLOOKUP(A49,'[3]Data 2009'!$A$3:$BS$79,5,FALSE)</f>
        <v>280849</v>
      </c>
      <c r="H49" s="6">
        <f t="shared" si="5"/>
        <v>3052.7065217391305</v>
      </c>
      <c r="I49" s="31">
        <f>G49/(VLOOKUP(A49,'[3]2009 Expense Data'!$A$3:$F$80,6,FALSE))</f>
        <v>0.17091163134318094</v>
      </c>
      <c r="J49" s="6"/>
      <c r="K49" s="6">
        <f>VLOOKUP(A49,'[3]Data 2009'!$A$3:$BS$79,6,FALSE)</f>
        <v>0</v>
      </c>
      <c r="L49" s="6">
        <f t="shared" si="6"/>
        <v>991436</v>
      </c>
      <c r="M49" s="6">
        <f>VLOOKUP(A49,'[3]Reported Expenses 2009'!$A$3:$C$77,COLUMN('[3]Reported Expenses 2009'!C76),FALSE)</f>
        <v>1643241</v>
      </c>
      <c r="N49" s="31">
        <f t="shared" si="7"/>
        <v>0.60334181048306368</v>
      </c>
    </row>
    <row r="50" spans="1:14">
      <c r="A50" s="19" t="s">
        <v>138</v>
      </c>
      <c r="B50" s="20">
        <f>VLOOKUP(A50,[3]Enrollment!$B$3:$C$80,2,FALSE)</f>
        <v>636</v>
      </c>
      <c r="C50" s="6">
        <f>VLOOKUP(A50,'[3]Data 2009'!$A$3:$BS$79,4,FALSE)</f>
        <v>6641856</v>
      </c>
      <c r="D50" s="6">
        <f t="shared" si="4"/>
        <v>10443.169811320755</v>
      </c>
      <c r="E50" s="31">
        <f>C50/(VLOOKUP(A50,'[3]2009 Expense Data'!$A$3:$F$79,6,FALSE))</f>
        <v>0.66522734602387334</v>
      </c>
      <c r="F50" s="6"/>
      <c r="G50" s="6">
        <f>VLOOKUP(A50,'[3]Data 2009'!$A$3:$BS$79,5,FALSE)</f>
        <v>777146</v>
      </c>
      <c r="H50" s="6">
        <f t="shared" si="5"/>
        <v>1221.9276729559749</v>
      </c>
      <c r="I50" s="31">
        <f>G50/(VLOOKUP(A50,'[3]2009 Expense Data'!$A$3:$F$80,6,FALSE))</f>
        <v>7.7836491946388045E-2</v>
      </c>
      <c r="J50" s="6"/>
      <c r="K50" s="6">
        <f>VLOOKUP(A50,'[3]Data 2009'!$A$3:$BS$79,6,FALSE)</f>
        <v>211607</v>
      </c>
      <c r="L50" s="6">
        <f t="shared" si="6"/>
        <v>7630609</v>
      </c>
      <c r="M50" s="6">
        <f>VLOOKUP(A50,'[3]Reported Expenses 2009'!$A$3:$C$77,COLUMN('[3]Reported Expenses 2009'!C77),FALSE)</f>
        <v>9984340</v>
      </c>
      <c r="N50" s="31">
        <f t="shared" si="7"/>
        <v>0.76425772760142385</v>
      </c>
    </row>
    <row r="51" spans="1:14">
      <c r="A51" s="19" t="s">
        <v>139</v>
      </c>
      <c r="B51" s="20">
        <f>VLOOKUP(A51,[3]Enrollment!$B$3:$C$80,2,FALSE)</f>
        <v>246</v>
      </c>
      <c r="C51" s="6">
        <f>VLOOKUP(A51,'[3]Data 2009'!$A$3:$BS$79,4,FALSE)</f>
        <v>2328358</v>
      </c>
      <c r="D51" s="6">
        <f t="shared" si="4"/>
        <v>9464.8699186991871</v>
      </c>
      <c r="E51" s="31">
        <f>C51/(VLOOKUP(A51,'[3]2009 Expense Data'!$A$3:$F$79,6,FALSE))</f>
        <v>0.66526985288024987</v>
      </c>
      <c r="F51" s="6"/>
      <c r="G51" s="34">
        <f>'[3]Data 2009'!M79</f>
        <v>332753</v>
      </c>
      <c r="H51" s="6">
        <f t="shared" si="5"/>
        <v>1352.6544715447155</v>
      </c>
      <c r="I51" s="31">
        <f>G51/(VLOOKUP(A51,'[3]2009 Expense Data'!$A$3:$F$80,6,FALSE))</f>
        <v>9.5075817101778065E-2</v>
      </c>
      <c r="J51" s="6"/>
      <c r="K51" s="6">
        <f>VLOOKUP(A51,'[3]Data 2009'!$A$3:$BS$79,6,FALSE)</f>
        <v>0</v>
      </c>
      <c r="L51" s="6">
        <f t="shared" si="6"/>
        <v>2661111</v>
      </c>
      <c r="M51" s="6">
        <f>VLOOKUP(A51,'[3]Reported Expenses 2009'!$A$3:$C$77,COLUMN('[3]Reported Expenses 2009'!C78),FALSE)</f>
        <v>3499870</v>
      </c>
      <c r="N51" s="31">
        <f t="shared" si="7"/>
        <v>0.76034566998202791</v>
      </c>
    </row>
    <row r="52" spans="1:14">
      <c r="B52">
        <f>SUM(B3:B51)</f>
        <v>14061</v>
      </c>
      <c r="C52" s="6"/>
      <c r="D52" s="6"/>
      <c r="F52" s="6"/>
      <c r="G52" s="6"/>
      <c r="H52" s="6"/>
      <c r="J52" s="6"/>
      <c r="K52" s="6"/>
      <c r="L52" s="6">
        <f>SUM(L3:L51)</f>
        <v>150736277</v>
      </c>
      <c r="M52" s="6">
        <f>SUM(M3:M51)</f>
        <v>199872756</v>
      </c>
    </row>
    <row r="53" spans="1:14">
      <c r="A53" s="14" t="s">
        <v>140</v>
      </c>
      <c r="C53" s="6"/>
      <c r="D53" s="6">
        <f>AVERAGE(D3:D35,D36:D51)</f>
        <v>9171.0876186073201</v>
      </c>
      <c r="E53" s="31">
        <f>AVERAGE(E3:E35,E36:E51)</f>
        <v>0.63423967325297892</v>
      </c>
      <c r="F53" s="6"/>
      <c r="G53" s="6"/>
      <c r="H53" s="6">
        <f>AVERAGE(H3:H35,H36:H51)</f>
        <v>1273.9438770566685</v>
      </c>
      <c r="I53" s="31">
        <f>AVERAGE(I3:I35,I36:I51)</f>
        <v>8.846598944582322E-2</v>
      </c>
      <c r="J53" s="6"/>
      <c r="K53" s="6"/>
      <c r="L53" s="6"/>
      <c r="M53" s="6">
        <f>M52/B52</f>
        <v>14214.689993599317</v>
      </c>
      <c r="N53" s="31">
        <f>AVERAGE(N3:N35,N36:N51)</f>
        <v>0.72621813196146068</v>
      </c>
    </row>
    <row r="54" spans="1:14">
      <c r="A54" s="14"/>
      <c r="C54" s="6"/>
      <c r="D54" s="6"/>
      <c r="F54" s="6"/>
      <c r="G54" s="6"/>
      <c r="H54" s="6"/>
      <c r="J54" s="6"/>
      <c r="K54" s="6"/>
      <c r="L54" s="31"/>
      <c r="M54" s="6"/>
      <c r="N54" s="31"/>
    </row>
    <row r="55" spans="1:14">
      <c r="A55" s="38" t="s">
        <v>149</v>
      </c>
      <c r="B55" s="39">
        <f>COUNTIF(N3:N51,"&lt;50%")</f>
        <v>0</v>
      </c>
      <c r="C55" s="6"/>
      <c r="D55" s="6"/>
      <c r="F55" s="6"/>
      <c r="G55" s="6"/>
      <c r="H55" s="6"/>
      <c r="J55" s="6"/>
      <c r="K55" s="6"/>
      <c r="L55" s="6"/>
      <c r="M55" s="6"/>
    </row>
    <row r="56" spans="1:14">
      <c r="A56" s="14" t="s">
        <v>150</v>
      </c>
      <c r="B56" s="39">
        <f>COUNTIF(N3:N51,"&lt;60%")-B55</f>
        <v>5</v>
      </c>
      <c r="C56" s="6"/>
      <c r="D56" s="6"/>
      <c r="F56" s="6"/>
      <c r="G56" s="6"/>
      <c r="H56" s="6"/>
      <c r="J56" s="6"/>
      <c r="K56" s="6"/>
      <c r="L56" s="6"/>
      <c r="M56" s="6"/>
    </row>
    <row r="57" spans="1:14">
      <c r="A57" s="4" t="s">
        <v>151</v>
      </c>
      <c r="B57" s="39">
        <f>COUNTIF(N3:N51,"&lt;70%")-B56</f>
        <v>11</v>
      </c>
      <c r="C57" s="6"/>
      <c r="D57" s="6"/>
      <c r="F57" s="6"/>
      <c r="G57" s="6"/>
      <c r="H57" s="6"/>
      <c r="J57" s="6"/>
      <c r="K57" s="6"/>
      <c r="L57" s="6"/>
      <c r="M57" s="6"/>
    </row>
    <row r="58" spans="1:14">
      <c r="A58" s="14" t="s">
        <v>152</v>
      </c>
      <c r="B58" s="39">
        <f>COUNTIF(N3:N51,"&lt;80%")-(B57+B56)</f>
        <v>23</v>
      </c>
      <c r="C58" s="6"/>
      <c r="D58" s="6"/>
      <c r="F58" s="6"/>
      <c r="G58" s="6"/>
      <c r="H58" s="6"/>
      <c r="J58" s="6"/>
      <c r="K58" s="6"/>
      <c r="L58" s="6"/>
      <c r="M58" s="6"/>
    </row>
    <row r="59" spans="1:14">
      <c r="A59" s="4" t="s">
        <v>153</v>
      </c>
      <c r="B59" s="39">
        <f>COUNTIF(N3:N51,"&lt;90%")-(SUM(B56:B58))</f>
        <v>9</v>
      </c>
      <c r="C59" s="6"/>
      <c r="D59" s="6"/>
      <c r="F59" s="6"/>
      <c r="G59" s="6"/>
      <c r="H59" s="6"/>
      <c r="J59" s="6"/>
      <c r="K59" s="6"/>
      <c r="L59" s="6"/>
      <c r="M59" s="6"/>
    </row>
    <row r="60" spans="1:14">
      <c r="A60" s="40" t="s">
        <v>154</v>
      </c>
      <c r="B60" s="39">
        <f>COUNTIF(N3:N51,"&gt;90%")</f>
        <v>1</v>
      </c>
      <c r="C60" s="6"/>
      <c r="D60" s="6"/>
      <c r="F60" s="6"/>
      <c r="G60" s="6"/>
      <c r="H60" s="6"/>
      <c r="J60" s="6"/>
      <c r="K60" s="6"/>
      <c r="L60" s="6"/>
      <c r="M60" s="6"/>
    </row>
    <row r="61" spans="1:14">
      <c r="A61" s="4" t="s">
        <v>156</v>
      </c>
      <c r="B61" s="39">
        <f>SUM(B56:B60)</f>
        <v>49</v>
      </c>
      <c r="C61" s="6"/>
      <c r="D61" s="6"/>
      <c r="E61" s="6"/>
      <c r="F61" s="6"/>
      <c r="G61" s="6"/>
      <c r="H61" s="6"/>
      <c r="J61" s="6"/>
      <c r="K61" s="6"/>
      <c r="L61" s="6"/>
      <c r="M61" s="6"/>
    </row>
    <row r="62" spans="1:14">
      <c r="C62" s="6"/>
      <c r="D62" s="6"/>
      <c r="F62" s="6"/>
      <c r="G62" s="6"/>
      <c r="H62" s="6"/>
      <c r="J62" s="6"/>
      <c r="K62" s="6"/>
      <c r="L62" s="6"/>
      <c r="M62" s="6"/>
    </row>
    <row r="63" spans="1:14">
      <c r="C63" s="6"/>
      <c r="D63" s="6"/>
      <c r="F63" s="6"/>
      <c r="G63" s="6"/>
      <c r="H63" s="6"/>
      <c r="J63" s="6"/>
      <c r="K63" s="6"/>
      <c r="L63" s="6"/>
      <c r="M63" s="6"/>
    </row>
    <row r="64" spans="1:14">
      <c r="C64" s="6"/>
      <c r="D64" s="6"/>
      <c r="F64" s="6"/>
      <c r="G64" s="6"/>
      <c r="H64" s="6"/>
      <c r="J64" s="6"/>
      <c r="K64" s="6"/>
      <c r="L64" s="6"/>
      <c r="M64" s="6"/>
    </row>
    <row r="65" spans="3:13">
      <c r="C65" s="6"/>
      <c r="D65" s="6"/>
      <c r="F65" s="6"/>
      <c r="G65" s="6"/>
      <c r="H65" s="6"/>
      <c r="J65" s="6"/>
      <c r="K65" s="6"/>
      <c r="L65" s="6"/>
      <c r="M65" s="6"/>
    </row>
    <row r="66" spans="3:13">
      <c r="C66" s="6"/>
      <c r="D66" s="6"/>
      <c r="F66" s="6"/>
      <c r="G66" s="6"/>
      <c r="H66" s="6"/>
      <c r="J66" s="6"/>
      <c r="K66" s="6"/>
      <c r="L66" s="6"/>
      <c r="M66" s="6"/>
    </row>
    <row r="67" spans="3:13">
      <c r="C67" s="6"/>
      <c r="D67" s="6"/>
      <c r="F67" s="6"/>
      <c r="G67" s="6"/>
      <c r="H67" s="6"/>
      <c r="J67" s="6"/>
      <c r="K67" s="6"/>
      <c r="L67" s="6"/>
      <c r="M67" s="6"/>
    </row>
    <row r="68" spans="3:13">
      <c r="C68" s="6"/>
      <c r="D68" s="6"/>
      <c r="F68" s="6"/>
      <c r="G68" s="6"/>
      <c r="H68" s="6"/>
      <c r="J68" s="6"/>
      <c r="K68" s="6"/>
      <c r="L68" s="6"/>
      <c r="M68" s="6"/>
    </row>
    <row r="69" spans="3:13">
      <c r="C69" s="6"/>
      <c r="D69" s="6"/>
      <c r="F69" s="6"/>
      <c r="G69" s="6"/>
      <c r="H69" s="6"/>
      <c r="J69" s="6"/>
      <c r="K69" s="6"/>
      <c r="L69" s="6"/>
      <c r="M69" s="6"/>
    </row>
    <row r="70" spans="3:13">
      <c r="C70" s="6"/>
      <c r="D70" s="6"/>
      <c r="F70" s="6"/>
      <c r="G70" s="6"/>
      <c r="H70" s="6"/>
      <c r="J70" s="6"/>
      <c r="K70" s="6"/>
      <c r="L70" s="6"/>
      <c r="M70" s="6"/>
    </row>
    <row r="71" spans="3:13">
      <c r="C71" s="6"/>
      <c r="D71" s="6"/>
      <c r="F71" s="6"/>
      <c r="G71" s="6"/>
      <c r="H71" s="6"/>
      <c r="J71" s="6"/>
      <c r="K71" s="6"/>
      <c r="L71" s="6"/>
      <c r="M71" s="6"/>
    </row>
    <row r="72" spans="3:13">
      <c r="C72" s="6"/>
      <c r="D72" s="6"/>
      <c r="F72" s="6"/>
      <c r="G72" s="6"/>
      <c r="H72" s="6"/>
      <c r="J72" s="6"/>
      <c r="K72" s="6"/>
      <c r="L72" s="6"/>
      <c r="M72" s="6"/>
    </row>
    <row r="73" spans="3:13">
      <c r="C73" s="6"/>
      <c r="D73" s="6"/>
      <c r="F73" s="6"/>
      <c r="G73" s="6"/>
      <c r="H73" s="6"/>
      <c r="J73" s="6"/>
      <c r="K73" s="6"/>
      <c r="L73" s="6"/>
      <c r="M73" s="6"/>
    </row>
    <row r="74" spans="3:13">
      <c r="C74" s="6"/>
      <c r="D74" s="6"/>
      <c r="F74" s="6"/>
      <c r="G74" s="6"/>
      <c r="H74" s="6"/>
      <c r="J74" s="6"/>
      <c r="K74" s="6"/>
      <c r="L74" s="6"/>
      <c r="M74" s="6"/>
    </row>
    <row r="75" spans="3:13">
      <c r="C75" s="6"/>
      <c r="D75" s="6"/>
      <c r="F75" s="6"/>
      <c r="G75" s="6"/>
      <c r="H75" s="6"/>
      <c r="J75" s="6"/>
      <c r="K75" s="6"/>
      <c r="L75" s="6"/>
      <c r="M75" s="6"/>
    </row>
    <row r="76" spans="3:13">
      <c r="C76" s="6"/>
      <c r="D76" s="6"/>
      <c r="F76" s="6"/>
      <c r="G76" s="6"/>
      <c r="H76" s="6"/>
      <c r="J76" s="6"/>
      <c r="K76" s="6"/>
      <c r="L76" s="6"/>
      <c r="M76" s="6"/>
    </row>
    <row r="77" spans="3:13">
      <c r="C77" s="6"/>
      <c r="D77" s="6"/>
      <c r="F77" s="6"/>
      <c r="G77" s="6"/>
      <c r="H77" s="6"/>
      <c r="J77" s="6"/>
      <c r="K77" s="6"/>
      <c r="L77" s="6"/>
      <c r="M77" s="6"/>
    </row>
    <row r="78" spans="3:13">
      <c r="C78" s="6"/>
      <c r="D78" s="6"/>
      <c r="F78" s="6"/>
      <c r="G78" s="6"/>
      <c r="H78" s="6"/>
      <c r="J78" s="6"/>
      <c r="K78" s="6"/>
      <c r="L78" s="6"/>
      <c r="M78" s="6"/>
    </row>
    <row r="79" spans="3:13">
      <c r="C79" s="6"/>
      <c r="D79" s="6"/>
      <c r="F79" s="6"/>
      <c r="G79" s="6"/>
      <c r="H79" s="6"/>
      <c r="J79" s="6"/>
      <c r="K79" s="6"/>
      <c r="L79" s="6"/>
      <c r="M79" s="6"/>
    </row>
    <row r="80" spans="3:13">
      <c r="C80" s="6"/>
      <c r="D80" s="6"/>
      <c r="F80" s="6"/>
      <c r="G80" s="6"/>
      <c r="H80" s="6"/>
      <c r="J80" s="6"/>
      <c r="K80" s="6"/>
      <c r="L80" s="6"/>
      <c r="M80" s="6"/>
    </row>
    <row r="81" spans="3:13">
      <c r="C81" s="6"/>
      <c r="D81" s="6"/>
      <c r="F81" s="6"/>
      <c r="G81" s="6"/>
      <c r="H81" s="6"/>
      <c r="J81" s="6"/>
      <c r="K81" s="6"/>
      <c r="L81" s="6"/>
      <c r="M81" s="6"/>
    </row>
    <row r="82" spans="3:13">
      <c r="C82" s="6"/>
      <c r="D82" s="6"/>
      <c r="F82" s="6"/>
      <c r="G82" s="6"/>
      <c r="H82" s="6"/>
      <c r="J82" s="6"/>
      <c r="K82" s="6"/>
      <c r="L82" s="6"/>
      <c r="M82" s="6"/>
    </row>
    <row r="83" spans="3:13">
      <c r="C83" s="6"/>
      <c r="D83" s="6"/>
      <c r="F83" s="6"/>
      <c r="G83" s="6"/>
      <c r="H83" s="6"/>
      <c r="J83" s="6"/>
      <c r="K83" s="6"/>
      <c r="L83" s="6"/>
      <c r="M83" s="6"/>
    </row>
    <row r="84" spans="3:13">
      <c r="C84" s="6"/>
      <c r="D84" s="6"/>
      <c r="F84" s="6"/>
      <c r="G84" s="6"/>
      <c r="H84" s="6"/>
      <c r="J84" s="6"/>
      <c r="K84" s="6"/>
      <c r="L84" s="6"/>
      <c r="M84" s="6"/>
    </row>
    <row r="85" spans="3:13">
      <c r="C85" s="6"/>
      <c r="D85" s="6"/>
      <c r="F85" s="6"/>
      <c r="G85" s="6"/>
      <c r="H85" s="6"/>
      <c r="J85" s="6"/>
      <c r="K85" s="6"/>
      <c r="L85" s="6"/>
      <c r="M85" s="6"/>
    </row>
    <row r="86" spans="3:13">
      <c r="C86" s="6"/>
      <c r="D86" s="6"/>
      <c r="F86" s="6"/>
      <c r="G86" s="6"/>
      <c r="H86" s="6"/>
      <c r="J86" s="6"/>
      <c r="K86" s="6"/>
      <c r="L86" s="6"/>
      <c r="M86" s="6"/>
    </row>
    <row r="87" spans="3:13">
      <c r="C87" s="6"/>
      <c r="D87" s="6"/>
      <c r="F87" s="6"/>
      <c r="G87" s="6"/>
      <c r="H87" s="6"/>
      <c r="J87" s="6"/>
      <c r="K87" s="6"/>
      <c r="L87" s="6"/>
      <c r="M87" s="6"/>
    </row>
    <row r="88" spans="3:13">
      <c r="C88" s="6"/>
      <c r="D88" s="6"/>
      <c r="F88" s="6"/>
      <c r="G88" s="6"/>
      <c r="H88" s="6"/>
      <c r="J88" s="6"/>
      <c r="K88" s="6"/>
      <c r="L88" s="6"/>
      <c r="M88" s="6"/>
    </row>
    <row r="89" spans="3:13">
      <c r="C89" s="6"/>
      <c r="D89" s="6"/>
      <c r="F89" s="6"/>
      <c r="G89" s="6"/>
      <c r="H89" s="6"/>
      <c r="J89" s="6"/>
      <c r="K89" s="6"/>
      <c r="L89" s="6"/>
      <c r="M89" s="6"/>
    </row>
    <row r="90" spans="3:13">
      <c r="C90" s="6"/>
      <c r="D90" s="6"/>
      <c r="F90" s="6"/>
      <c r="G90" s="6"/>
      <c r="H90" s="6"/>
      <c r="J90" s="6"/>
      <c r="K90" s="6"/>
      <c r="L90" s="6"/>
      <c r="M90" s="6"/>
    </row>
    <row r="91" spans="3:13">
      <c r="C91" s="6"/>
      <c r="D91" s="6"/>
      <c r="F91" s="6"/>
      <c r="G91" s="6"/>
      <c r="H91" s="6"/>
      <c r="J91" s="6"/>
      <c r="K91" s="6"/>
      <c r="L91" s="6"/>
      <c r="M91" s="6"/>
    </row>
    <row r="92" spans="3:13">
      <c r="C92" s="6"/>
      <c r="D92" s="6"/>
      <c r="F92" s="6"/>
      <c r="G92" s="6"/>
      <c r="H92" s="6"/>
      <c r="J92" s="6"/>
      <c r="K92" s="6"/>
      <c r="L92" s="6"/>
      <c r="M92" s="6"/>
    </row>
    <row r="93" spans="3:13">
      <c r="C93" s="6"/>
      <c r="D93" s="6"/>
      <c r="F93" s="6"/>
      <c r="G93" s="6"/>
      <c r="H93" s="6"/>
      <c r="J93" s="6"/>
      <c r="K93" s="6"/>
      <c r="L93" s="6"/>
      <c r="M93" s="6"/>
    </row>
    <row r="94" spans="3:13">
      <c r="C94" s="6"/>
      <c r="D94" s="6"/>
      <c r="F94" s="6"/>
      <c r="G94" s="6"/>
      <c r="H94" s="6"/>
      <c r="J94" s="6"/>
      <c r="K94" s="6"/>
      <c r="L94" s="6"/>
      <c r="M94" s="6"/>
    </row>
    <row r="95" spans="3:13">
      <c r="C95" s="6"/>
      <c r="D95" s="6"/>
      <c r="F95" s="6"/>
      <c r="G95" s="6"/>
      <c r="H95" s="6"/>
      <c r="J95" s="6"/>
      <c r="K95" s="6"/>
      <c r="L95" s="6"/>
      <c r="M95" s="6"/>
    </row>
    <row r="96" spans="3:13">
      <c r="C96" s="6"/>
      <c r="D96" s="6"/>
      <c r="F96" s="6"/>
      <c r="G96" s="6"/>
      <c r="H96" s="6"/>
      <c r="J96" s="6"/>
      <c r="K96" s="6"/>
      <c r="L96" s="6"/>
      <c r="M96" s="6"/>
    </row>
    <row r="97" spans="3:13">
      <c r="C97" s="6"/>
      <c r="D97" s="6"/>
      <c r="F97" s="6"/>
      <c r="G97" s="6"/>
      <c r="H97" s="6"/>
      <c r="J97" s="6"/>
      <c r="K97" s="6"/>
      <c r="L97" s="6"/>
      <c r="M97" s="6"/>
    </row>
    <row r="98" spans="3:13">
      <c r="C98" s="6"/>
      <c r="D98" s="6"/>
      <c r="F98" s="6"/>
      <c r="G98" s="6"/>
      <c r="H98" s="6"/>
      <c r="J98" s="6"/>
      <c r="K98" s="6"/>
      <c r="L98" s="6"/>
      <c r="M98" s="6"/>
    </row>
    <row r="99" spans="3:13">
      <c r="C99" s="6"/>
      <c r="D99" s="6"/>
      <c r="F99" s="6"/>
      <c r="G99" s="6"/>
      <c r="H99" s="6"/>
      <c r="J99" s="6"/>
      <c r="K99" s="6"/>
      <c r="L99" s="6"/>
      <c r="M99" s="6"/>
    </row>
    <row r="100" spans="3:13">
      <c r="C100" s="6"/>
      <c r="D100" s="6"/>
      <c r="F100" s="6"/>
      <c r="G100" s="6"/>
      <c r="H100" s="6"/>
      <c r="J100" s="6"/>
      <c r="K100" s="6"/>
      <c r="L100" s="6"/>
      <c r="M100" s="6"/>
    </row>
    <row r="101" spans="3:13">
      <c r="C101" s="6"/>
      <c r="D101" s="6"/>
      <c r="F101" s="6"/>
      <c r="G101" s="6"/>
      <c r="H101" s="6"/>
      <c r="J101" s="6"/>
      <c r="K101" s="6"/>
      <c r="L101" s="6"/>
      <c r="M101" s="6"/>
    </row>
    <row r="102" spans="3:13">
      <c r="C102" s="6"/>
      <c r="D102" s="6"/>
      <c r="F102" s="6"/>
      <c r="G102" s="6"/>
      <c r="H102" s="6"/>
      <c r="J102" s="6"/>
      <c r="K102" s="6"/>
      <c r="L102" s="6"/>
      <c r="M102" s="6"/>
    </row>
    <row r="103" spans="3:13">
      <c r="C103" s="6"/>
      <c r="D103" s="6"/>
      <c r="F103" s="6"/>
      <c r="G103" s="6"/>
      <c r="H103" s="6"/>
      <c r="J103" s="6"/>
      <c r="K103" s="6"/>
      <c r="L103" s="6"/>
      <c r="M103" s="6"/>
    </row>
    <row r="104" spans="3:13">
      <c r="C104" s="6"/>
      <c r="D104" s="6"/>
      <c r="F104" s="6"/>
      <c r="G104" s="6"/>
      <c r="H104" s="6"/>
      <c r="J104" s="6"/>
      <c r="K104" s="6"/>
      <c r="L104" s="6"/>
      <c r="M104" s="6"/>
    </row>
    <row r="105" spans="3:13">
      <c r="C105" s="6"/>
      <c r="D105" s="6"/>
      <c r="F105" s="6"/>
      <c r="G105" s="6"/>
      <c r="H105" s="6"/>
      <c r="J105" s="6"/>
      <c r="K105" s="6"/>
      <c r="L105" s="6"/>
      <c r="M105" s="6"/>
    </row>
    <row r="106" spans="3:13">
      <c r="C106" s="6"/>
      <c r="D106" s="6"/>
      <c r="F106" s="6"/>
      <c r="G106" s="6"/>
      <c r="H106" s="6"/>
      <c r="J106" s="6"/>
      <c r="K106" s="6"/>
      <c r="L106" s="6"/>
      <c r="M106" s="6"/>
    </row>
    <row r="107" spans="3:13">
      <c r="C107" s="6"/>
      <c r="D107" s="6"/>
      <c r="F107" s="6"/>
      <c r="G107" s="6"/>
      <c r="H107" s="6"/>
      <c r="J107" s="6"/>
      <c r="K107" s="6"/>
      <c r="L107" s="6"/>
      <c r="M107" s="6"/>
    </row>
    <row r="108" spans="3:13">
      <c r="C108" s="6"/>
      <c r="D108" s="6"/>
      <c r="F108" s="6"/>
      <c r="G108" s="6"/>
      <c r="H108" s="6"/>
      <c r="J108" s="6"/>
      <c r="K108" s="6"/>
      <c r="L108" s="6"/>
      <c r="M108" s="6"/>
    </row>
    <row r="109" spans="3:13">
      <c r="C109" s="6"/>
      <c r="D109" s="6"/>
      <c r="F109" s="6"/>
      <c r="G109" s="6"/>
      <c r="H109" s="6"/>
      <c r="J109" s="6"/>
      <c r="K109" s="6"/>
      <c r="L109" s="6"/>
      <c r="M109" s="6"/>
    </row>
    <row r="110" spans="3:13">
      <c r="C110" s="6"/>
      <c r="D110" s="6"/>
      <c r="F110" s="6"/>
      <c r="G110" s="6"/>
      <c r="H110" s="6"/>
      <c r="J110" s="6"/>
      <c r="K110" s="6"/>
      <c r="L110" s="6"/>
      <c r="M110" s="6"/>
    </row>
    <row r="111" spans="3:13">
      <c r="C111" s="6"/>
      <c r="D111" s="6"/>
      <c r="F111" s="6"/>
      <c r="G111" s="6"/>
      <c r="H111" s="6"/>
      <c r="J111" s="6"/>
      <c r="K111" s="6"/>
      <c r="L111" s="6"/>
      <c r="M111" s="6"/>
    </row>
    <row r="112" spans="3:13">
      <c r="C112" s="6"/>
      <c r="D112" s="6"/>
      <c r="F112" s="6"/>
      <c r="G112" s="6"/>
      <c r="H112" s="6"/>
      <c r="J112" s="6"/>
      <c r="K112" s="6"/>
      <c r="L112" s="6"/>
      <c r="M112" s="6"/>
    </row>
    <row r="113" spans="3:13">
      <c r="C113" s="6"/>
      <c r="D113" s="6"/>
      <c r="F113" s="6"/>
      <c r="G113" s="6"/>
      <c r="H113" s="6"/>
      <c r="J113" s="6"/>
      <c r="K113" s="6"/>
      <c r="L113" s="6"/>
      <c r="M113" s="6"/>
    </row>
    <row r="114" spans="3:13">
      <c r="C114" s="6"/>
      <c r="D114" s="6"/>
      <c r="F114" s="6"/>
      <c r="G114" s="6"/>
      <c r="H114" s="6"/>
      <c r="J114" s="6"/>
      <c r="K114" s="6"/>
      <c r="L114" s="6"/>
      <c r="M114" s="6"/>
    </row>
    <row r="115" spans="3:13">
      <c r="C115" s="6"/>
      <c r="D115" s="6"/>
      <c r="F115" s="6"/>
      <c r="G115" s="6"/>
      <c r="H115" s="6"/>
      <c r="J115" s="6"/>
      <c r="K115" s="6"/>
      <c r="L115" s="6"/>
      <c r="M115" s="6"/>
    </row>
    <row r="116" spans="3:13">
      <c r="C116" s="6"/>
      <c r="D116" s="6"/>
      <c r="F116" s="6"/>
      <c r="G116" s="6"/>
      <c r="H116" s="6"/>
      <c r="J116" s="6"/>
      <c r="K116" s="6"/>
      <c r="L116" s="6"/>
      <c r="M116" s="6"/>
    </row>
    <row r="117" spans="3:13">
      <c r="C117" s="6"/>
      <c r="D117" s="6"/>
      <c r="F117" s="6"/>
      <c r="G117" s="6"/>
      <c r="H117" s="6"/>
      <c r="J117" s="6"/>
      <c r="K117" s="6"/>
      <c r="L117" s="6"/>
      <c r="M117" s="6"/>
    </row>
    <row r="118" spans="3:13">
      <c r="C118" s="6"/>
      <c r="D118" s="6"/>
      <c r="F118" s="6"/>
      <c r="G118" s="6"/>
      <c r="H118" s="6"/>
      <c r="J118" s="6"/>
      <c r="K118" s="6"/>
      <c r="L118" s="6"/>
      <c r="M118" s="6"/>
    </row>
    <row r="119" spans="3:13">
      <c r="C119" s="6"/>
      <c r="D119" s="6"/>
      <c r="F119" s="6"/>
      <c r="G119" s="6"/>
      <c r="H119" s="6"/>
      <c r="J119" s="6"/>
      <c r="K119" s="6"/>
      <c r="L119" s="6"/>
      <c r="M119" s="6"/>
    </row>
    <row r="120" spans="3:13">
      <c r="C120" s="6"/>
      <c r="D120" s="6"/>
      <c r="F120" s="6"/>
      <c r="G120" s="6"/>
      <c r="H120" s="6"/>
      <c r="J120" s="6"/>
      <c r="K120" s="6"/>
      <c r="L120" s="6"/>
      <c r="M120" s="6"/>
    </row>
    <row r="121" spans="3:13">
      <c r="C121" s="6"/>
      <c r="D121" s="6"/>
      <c r="F121" s="6"/>
      <c r="G121" s="6"/>
      <c r="H121" s="6"/>
      <c r="J121" s="6"/>
      <c r="K121" s="6"/>
      <c r="L121" s="6"/>
      <c r="M121" s="6"/>
    </row>
    <row r="122" spans="3:13">
      <c r="C122" s="6"/>
      <c r="D122" s="6"/>
      <c r="F122" s="6"/>
      <c r="G122" s="6"/>
      <c r="H122" s="6"/>
      <c r="J122" s="6"/>
      <c r="K122" s="6"/>
      <c r="L122" s="6"/>
      <c r="M122" s="6"/>
    </row>
    <row r="123" spans="3:13">
      <c r="C123" s="6"/>
      <c r="D123" s="6"/>
      <c r="F123" s="6"/>
      <c r="G123" s="6"/>
      <c r="H123" s="6"/>
      <c r="J123" s="6"/>
      <c r="K123" s="6"/>
      <c r="L123" s="6"/>
      <c r="M123" s="6"/>
    </row>
    <row r="124" spans="3:13">
      <c r="C124" s="6"/>
      <c r="D124" s="6"/>
      <c r="F124" s="6"/>
      <c r="G124" s="6"/>
      <c r="H124" s="6"/>
      <c r="J124" s="6"/>
      <c r="K124" s="6"/>
      <c r="L124" s="6"/>
      <c r="M124" s="6"/>
    </row>
    <row r="125" spans="3:13">
      <c r="C125" s="6"/>
      <c r="D125" s="6"/>
      <c r="F125" s="6"/>
      <c r="G125" s="6"/>
      <c r="H125" s="6"/>
      <c r="J125" s="6"/>
      <c r="K125" s="6"/>
      <c r="L125" s="6"/>
      <c r="M125" s="6"/>
    </row>
    <row r="126" spans="3:13">
      <c r="C126" s="6"/>
      <c r="D126" s="6"/>
      <c r="F126" s="6"/>
      <c r="G126" s="6"/>
      <c r="H126" s="6"/>
      <c r="J126" s="6"/>
      <c r="K126" s="6"/>
      <c r="L126" s="6"/>
      <c r="M126" s="6"/>
    </row>
    <row r="127" spans="3:13">
      <c r="C127" s="6"/>
      <c r="D127" s="6"/>
      <c r="F127" s="6"/>
      <c r="G127" s="6"/>
      <c r="H127" s="6"/>
      <c r="J127" s="6"/>
      <c r="K127" s="6"/>
      <c r="L127" s="6"/>
      <c r="M127" s="6"/>
    </row>
    <row r="128" spans="3:13">
      <c r="C128" s="6"/>
      <c r="D128" s="6"/>
      <c r="F128" s="6"/>
      <c r="G128" s="6"/>
      <c r="H128" s="6"/>
      <c r="J128" s="6"/>
      <c r="K128" s="6"/>
      <c r="L128" s="6"/>
      <c r="M128" s="6"/>
    </row>
    <row r="129" spans="3:13">
      <c r="C129" s="6"/>
      <c r="D129" s="6"/>
      <c r="F129" s="6"/>
      <c r="G129" s="6"/>
      <c r="H129" s="6"/>
      <c r="J129" s="6"/>
      <c r="K129" s="6"/>
      <c r="L129" s="6"/>
      <c r="M129" s="6"/>
    </row>
    <row r="130" spans="3:13">
      <c r="C130" s="6"/>
      <c r="D130" s="6"/>
      <c r="F130" s="6"/>
      <c r="G130" s="6"/>
      <c r="H130" s="6"/>
      <c r="J130" s="6"/>
      <c r="K130" s="6"/>
      <c r="L130" s="6"/>
      <c r="M130" s="6"/>
    </row>
    <row r="131" spans="3:13">
      <c r="C131" s="6"/>
      <c r="D131" s="6"/>
      <c r="F131" s="6"/>
      <c r="G131" s="6"/>
      <c r="H131" s="6"/>
      <c r="J131" s="6"/>
      <c r="K131" s="6"/>
      <c r="L131" s="6"/>
      <c r="M131" s="6"/>
    </row>
    <row r="132" spans="3:13">
      <c r="C132" s="6"/>
      <c r="D132" s="6"/>
      <c r="F132" s="6"/>
      <c r="G132" s="6"/>
      <c r="H132" s="6"/>
      <c r="J132" s="6"/>
      <c r="K132" s="6"/>
      <c r="L132" s="6"/>
      <c r="M132" s="6"/>
    </row>
    <row r="133" spans="3:13">
      <c r="C133" s="6"/>
      <c r="D133" s="6"/>
      <c r="F133" s="6"/>
      <c r="G133" s="6"/>
      <c r="H133" s="6"/>
      <c r="J133" s="6"/>
      <c r="K133" s="6"/>
      <c r="L133" s="6"/>
      <c r="M133" s="6"/>
    </row>
    <row r="134" spans="3:13">
      <c r="C134" s="6"/>
      <c r="D134" s="6"/>
      <c r="F134" s="6"/>
      <c r="G134" s="6"/>
      <c r="H134" s="6"/>
      <c r="J134" s="6"/>
      <c r="K134" s="6"/>
      <c r="L134" s="6"/>
      <c r="M134" s="6"/>
    </row>
    <row r="135" spans="3:13">
      <c r="C135" s="6"/>
      <c r="D135" s="6"/>
      <c r="F135" s="6"/>
      <c r="G135" s="6"/>
      <c r="H135" s="6"/>
      <c r="J135" s="6"/>
      <c r="K135" s="6"/>
      <c r="L135" s="6"/>
      <c r="M135" s="6"/>
    </row>
    <row r="136" spans="3:13">
      <c r="C136" s="6"/>
      <c r="D136" s="6"/>
      <c r="F136" s="6"/>
      <c r="G136" s="6"/>
      <c r="H136" s="6"/>
      <c r="J136" s="6"/>
      <c r="K136" s="6"/>
      <c r="L136" s="6"/>
      <c r="M136" s="6"/>
    </row>
    <row r="137" spans="3:13">
      <c r="C137" s="6"/>
      <c r="D137" s="6"/>
      <c r="F137" s="6"/>
      <c r="G137" s="6"/>
      <c r="H137" s="6"/>
      <c r="J137" s="6"/>
      <c r="K137" s="6"/>
      <c r="L137" s="6"/>
      <c r="M137" s="6"/>
    </row>
    <row r="138" spans="3:13">
      <c r="C138" s="6"/>
      <c r="D138" s="6"/>
      <c r="F138" s="6"/>
      <c r="G138" s="6"/>
      <c r="H138" s="6"/>
      <c r="J138" s="6"/>
      <c r="K138" s="6"/>
      <c r="L138" s="6"/>
      <c r="M138" s="6"/>
    </row>
    <row r="139" spans="3:13">
      <c r="C139" s="6"/>
      <c r="D139" s="6"/>
      <c r="F139" s="6"/>
      <c r="G139" s="6"/>
      <c r="H139" s="6"/>
      <c r="J139" s="6"/>
      <c r="K139" s="6"/>
      <c r="L139" s="6"/>
      <c r="M139" s="6"/>
    </row>
    <row r="140" spans="3:13">
      <c r="C140" s="6"/>
      <c r="D140" s="6"/>
      <c r="F140" s="6"/>
      <c r="G140" s="6"/>
      <c r="H140" s="6"/>
      <c r="J140" s="6"/>
      <c r="K140" s="6"/>
      <c r="L140" s="6"/>
      <c r="M140" s="6"/>
    </row>
    <row r="141" spans="3:13">
      <c r="C141" s="6"/>
      <c r="D141" s="6"/>
      <c r="F141" s="6"/>
      <c r="G141" s="6"/>
      <c r="H141" s="6"/>
      <c r="J141" s="6"/>
      <c r="K141" s="6"/>
      <c r="L141" s="6"/>
      <c r="M141" s="6"/>
    </row>
    <row r="142" spans="3:13">
      <c r="C142" s="6"/>
      <c r="D142" s="6"/>
      <c r="F142" s="6"/>
      <c r="G142" s="6"/>
      <c r="H142" s="6"/>
      <c r="J142" s="6"/>
      <c r="K142" s="6"/>
      <c r="L142" s="6"/>
      <c r="M142" s="6"/>
    </row>
    <row r="143" spans="3:13">
      <c r="C143" s="6"/>
      <c r="D143" s="6"/>
      <c r="F143" s="6"/>
      <c r="G143" s="6"/>
      <c r="H143" s="6"/>
      <c r="J143" s="6"/>
      <c r="K143" s="6"/>
      <c r="L143" s="6"/>
      <c r="M143" s="6"/>
    </row>
    <row r="144" spans="3:13">
      <c r="C144" s="6"/>
      <c r="D144" s="6"/>
      <c r="F144" s="6"/>
      <c r="G144" s="6"/>
      <c r="H144" s="6"/>
      <c r="J144" s="6"/>
      <c r="K144" s="6"/>
      <c r="L144" s="6"/>
      <c r="M144" s="6"/>
    </row>
    <row r="145" spans="3:13">
      <c r="C145" s="6"/>
      <c r="D145" s="6"/>
      <c r="F145" s="6"/>
      <c r="G145" s="6"/>
      <c r="H145" s="6"/>
      <c r="J145" s="6"/>
      <c r="K145" s="6"/>
      <c r="L145" s="6"/>
      <c r="M145" s="6"/>
    </row>
    <row r="146" spans="3:13">
      <c r="C146" s="6"/>
      <c r="D146" s="6"/>
      <c r="F146" s="6"/>
      <c r="G146" s="6"/>
      <c r="H146" s="6"/>
      <c r="J146" s="6"/>
      <c r="K146" s="6"/>
      <c r="L146" s="6"/>
      <c r="M146" s="6"/>
    </row>
    <row r="147" spans="3:13">
      <c r="C147" s="6"/>
      <c r="D147" s="6"/>
      <c r="F147" s="6"/>
      <c r="G147" s="6"/>
      <c r="H147" s="6"/>
      <c r="J147" s="6"/>
      <c r="K147" s="6"/>
      <c r="L147" s="6"/>
      <c r="M147" s="6"/>
    </row>
    <row r="148" spans="3:13">
      <c r="C148" s="6"/>
      <c r="D148" s="6"/>
      <c r="F148" s="6"/>
      <c r="G148" s="6"/>
      <c r="H148" s="6"/>
      <c r="J148" s="6"/>
      <c r="K148" s="6"/>
      <c r="L148" s="6"/>
      <c r="M148" s="6"/>
    </row>
    <row r="149" spans="3:13">
      <c r="C149" s="6"/>
      <c r="D149" s="6"/>
      <c r="F149" s="6"/>
      <c r="G149" s="6"/>
      <c r="H149" s="6"/>
      <c r="J149" s="6"/>
      <c r="K149" s="6"/>
      <c r="L149" s="6"/>
      <c r="M149" s="6"/>
    </row>
    <row r="150" spans="3:13">
      <c r="C150" s="6"/>
      <c r="D150" s="6"/>
      <c r="F150" s="6"/>
      <c r="G150" s="6"/>
      <c r="H150" s="6"/>
      <c r="J150" s="6"/>
      <c r="K150" s="6"/>
      <c r="L150" s="6"/>
      <c r="M150" s="6"/>
    </row>
    <row r="151" spans="3:13">
      <c r="C151" s="6"/>
      <c r="D151" s="6"/>
      <c r="F151" s="6"/>
      <c r="G151" s="6"/>
      <c r="H151" s="6"/>
      <c r="J151" s="6"/>
      <c r="K151" s="6"/>
      <c r="L151" s="6"/>
      <c r="M151" s="6"/>
    </row>
    <row r="152" spans="3:13">
      <c r="C152" s="6"/>
      <c r="D152" s="6"/>
      <c r="F152" s="6"/>
      <c r="G152" s="6"/>
      <c r="H152" s="6"/>
      <c r="J152" s="6"/>
      <c r="K152" s="6"/>
      <c r="L152" s="6"/>
      <c r="M152" s="6"/>
    </row>
    <row r="153" spans="3:13">
      <c r="C153" s="6"/>
      <c r="D153" s="6"/>
      <c r="F153" s="6"/>
      <c r="G153" s="6"/>
      <c r="H153" s="6"/>
      <c r="J153" s="6"/>
      <c r="K153" s="6"/>
      <c r="L153" s="6"/>
      <c r="M153" s="6"/>
    </row>
    <row r="154" spans="3:13">
      <c r="C154" s="6"/>
      <c r="D154" s="6"/>
      <c r="F154" s="6"/>
      <c r="G154" s="6"/>
      <c r="H154" s="6"/>
      <c r="J154" s="6"/>
      <c r="K154" s="6"/>
      <c r="L154" s="6"/>
      <c r="M154" s="6"/>
    </row>
    <row r="155" spans="3:13">
      <c r="C155" s="6"/>
      <c r="D155" s="6"/>
      <c r="F155" s="6"/>
      <c r="G155" s="6"/>
      <c r="H155" s="6"/>
      <c r="J155" s="6"/>
      <c r="K155" s="6"/>
      <c r="L155" s="6"/>
      <c r="M155" s="6"/>
    </row>
    <row r="156" spans="3:13">
      <c r="C156" s="6"/>
      <c r="D156" s="6"/>
      <c r="F156" s="6"/>
      <c r="G156" s="6"/>
      <c r="H156" s="6"/>
      <c r="J156" s="6"/>
      <c r="K156" s="6"/>
      <c r="L156" s="6"/>
      <c r="M156" s="6"/>
    </row>
    <row r="157" spans="3:13">
      <c r="C157" s="6"/>
      <c r="D157" s="6"/>
      <c r="F157" s="6"/>
      <c r="G157" s="6"/>
      <c r="H157" s="6"/>
      <c r="J157" s="6"/>
      <c r="K157" s="6"/>
      <c r="L157" s="6"/>
      <c r="M157" s="6"/>
    </row>
    <row r="158" spans="3:13">
      <c r="C158" s="6"/>
      <c r="D158" s="6"/>
      <c r="F158" s="6"/>
      <c r="G158" s="6"/>
      <c r="H158" s="6"/>
      <c r="J158" s="6"/>
      <c r="K158" s="6"/>
      <c r="L158" s="6"/>
      <c r="M158" s="6"/>
    </row>
    <row r="159" spans="3:13">
      <c r="C159" s="6"/>
      <c r="D159" s="6"/>
      <c r="F159" s="6"/>
      <c r="G159" s="6"/>
      <c r="H159" s="6"/>
      <c r="J159" s="6"/>
      <c r="K159" s="6"/>
      <c r="L159" s="6"/>
      <c r="M159" s="6"/>
    </row>
    <row r="160" spans="3:13">
      <c r="C160" s="6"/>
      <c r="D160" s="6"/>
      <c r="F160" s="6"/>
      <c r="G160" s="6"/>
      <c r="H160" s="6"/>
      <c r="J160" s="6"/>
      <c r="K160" s="6"/>
      <c r="L160" s="6"/>
      <c r="M160" s="6"/>
    </row>
    <row r="161" spans="3:13">
      <c r="C161" s="6"/>
      <c r="D161" s="6"/>
      <c r="F161" s="6"/>
      <c r="G161" s="6"/>
      <c r="H161" s="6"/>
      <c r="J161" s="6"/>
      <c r="K161" s="6"/>
      <c r="L161" s="6"/>
      <c r="M161" s="6"/>
    </row>
    <row r="162" spans="3:13">
      <c r="C162" s="6"/>
      <c r="D162" s="6"/>
      <c r="F162" s="6"/>
      <c r="G162" s="6"/>
      <c r="H162" s="6"/>
      <c r="J162" s="6"/>
      <c r="K162" s="6"/>
      <c r="L162" s="6"/>
      <c r="M162" s="6"/>
    </row>
    <row r="163" spans="3:13">
      <c r="C163" s="6"/>
      <c r="D163" s="6"/>
      <c r="F163" s="6"/>
      <c r="G163" s="6"/>
      <c r="H163" s="6"/>
      <c r="J163" s="6"/>
      <c r="K163" s="6"/>
      <c r="L163" s="6"/>
      <c r="M163" s="6"/>
    </row>
    <row r="164" spans="3:13">
      <c r="C164" s="6"/>
      <c r="D164" s="6"/>
      <c r="F164" s="6"/>
      <c r="G164" s="6"/>
      <c r="H164" s="6"/>
      <c r="J164" s="6"/>
      <c r="K164" s="6"/>
      <c r="L164" s="6"/>
      <c r="M164" s="6"/>
    </row>
    <row r="165" spans="3:13">
      <c r="C165" s="6"/>
      <c r="D165" s="6"/>
      <c r="F165" s="6"/>
      <c r="G165" s="6"/>
      <c r="H165" s="6"/>
      <c r="J165" s="6"/>
      <c r="K165" s="6"/>
      <c r="L165" s="6"/>
      <c r="M165" s="6"/>
    </row>
    <row r="166" spans="3:13">
      <c r="C166" s="6"/>
      <c r="D166" s="6"/>
      <c r="F166" s="6"/>
      <c r="G166" s="6"/>
      <c r="H166" s="6"/>
      <c r="J166" s="6"/>
      <c r="K166" s="6"/>
      <c r="L166" s="6"/>
      <c r="M166" s="6"/>
    </row>
    <row r="167" spans="3:13">
      <c r="C167" s="6"/>
      <c r="D167" s="6"/>
      <c r="F167" s="6"/>
      <c r="G167" s="6"/>
      <c r="H167" s="6"/>
      <c r="J167" s="6"/>
      <c r="K167" s="6"/>
      <c r="L167" s="6"/>
      <c r="M167" s="6"/>
    </row>
    <row r="168" spans="3:13">
      <c r="C168" s="6"/>
      <c r="D168" s="6"/>
      <c r="F168" s="6"/>
      <c r="G168" s="6"/>
      <c r="H168" s="6"/>
      <c r="J168" s="6"/>
      <c r="K168" s="6"/>
      <c r="L168" s="6"/>
      <c r="M168" s="6"/>
    </row>
    <row r="169" spans="3:13">
      <c r="C169" s="6"/>
      <c r="D169" s="6"/>
      <c r="F169" s="6"/>
      <c r="G169" s="6"/>
      <c r="H169" s="6"/>
      <c r="J169" s="6"/>
      <c r="K169" s="6"/>
      <c r="L169" s="6"/>
      <c r="M169" s="6"/>
    </row>
    <row r="170" spans="3:13">
      <c r="C170" s="6"/>
      <c r="D170" s="6"/>
      <c r="F170" s="6"/>
      <c r="G170" s="6"/>
      <c r="H170" s="6"/>
      <c r="J170" s="6"/>
      <c r="K170" s="6"/>
      <c r="L170" s="6"/>
      <c r="M170" s="6"/>
    </row>
    <row r="171" spans="3:13">
      <c r="C171" s="6"/>
      <c r="D171" s="6"/>
      <c r="F171" s="6"/>
      <c r="G171" s="6"/>
      <c r="H171" s="6"/>
      <c r="J171" s="6"/>
      <c r="K171" s="6"/>
      <c r="L171" s="6"/>
      <c r="M171" s="6"/>
    </row>
    <row r="172" spans="3:13">
      <c r="C172" s="6"/>
      <c r="D172" s="6"/>
      <c r="F172" s="6"/>
      <c r="G172" s="6"/>
      <c r="H172" s="6"/>
      <c r="J172" s="6"/>
      <c r="K172" s="6"/>
      <c r="L172" s="6"/>
      <c r="M172" s="6"/>
    </row>
    <row r="173" spans="3:13">
      <c r="C173" s="6"/>
      <c r="D173" s="6"/>
      <c r="F173" s="6"/>
      <c r="G173" s="6"/>
      <c r="H173" s="6"/>
      <c r="J173" s="6"/>
      <c r="K173" s="6"/>
      <c r="L173" s="6"/>
      <c r="M173" s="6"/>
    </row>
    <row r="174" spans="3:13">
      <c r="C174" s="6"/>
      <c r="D174" s="6"/>
      <c r="F174" s="6"/>
      <c r="G174" s="6"/>
      <c r="H174" s="6"/>
      <c r="J174" s="6"/>
      <c r="K174" s="6"/>
      <c r="L174" s="6"/>
      <c r="M174" s="6"/>
    </row>
    <row r="175" spans="3:13">
      <c r="C175" s="6"/>
      <c r="D175" s="6"/>
      <c r="F175" s="6"/>
      <c r="G175" s="6"/>
      <c r="H175" s="6"/>
      <c r="J175" s="6"/>
      <c r="K175" s="6"/>
      <c r="L175" s="6"/>
      <c r="M175" s="6"/>
    </row>
    <row r="176" spans="3:13">
      <c r="C176" s="6"/>
      <c r="D176" s="6"/>
      <c r="F176" s="6"/>
      <c r="G176" s="6"/>
      <c r="H176" s="6"/>
      <c r="J176" s="6"/>
      <c r="K176" s="6"/>
      <c r="L176" s="6"/>
      <c r="M176" s="6"/>
    </row>
    <row r="177" spans="3:13">
      <c r="C177" s="6"/>
      <c r="D177" s="6"/>
      <c r="F177" s="6"/>
      <c r="G177" s="6"/>
      <c r="H177" s="6"/>
      <c r="J177" s="6"/>
      <c r="K177" s="6"/>
      <c r="L177" s="6"/>
      <c r="M177" s="6"/>
    </row>
    <row r="178" spans="3:13">
      <c r="C178" s="6"/>
      <c r="D178" s="6"/>
      <c r="F178" s="6"/>
      <c r="G178" s="6"/>
      <c r="H178" s="6"/>
      <c r="J178" s="6"/>
      <c r="K178" s="6"/>
      <c r="L178" s="6"/>
      <c r="M178" s="6"/>
    </row>
    <row r="179" spans="3:13">
      <c r="C179" s="6"/>
      <c r="D179" s="6"/>
      <c r="F179" s="6"/>
      <c r="G179" s="6"/>
      <c r="H179" s="6"/>
      <c r="J179" s="6"/>
      <c r="K179" s="6"/>
      <c r="L179" s="6"/>
      <c r="M179" s="6"/>
    </row>
    <row r="180" spans="3:13">
      <c r="C180" s="6"/>
      <c r="D180" s="6"/>
      <c r="F180" s="6"/>
      <c r="G180" s="6"/>
      <c r="H180" s="6"/>
      <c r="J180" s="6"/>
      <c r="K180" s="6"/>
      <c r="L180" s="6"/>
      <c r="M180" s="6"/>
    </row>
    <row r="181" spans="3:13">
      <c r="C181" s="6"/>
      <c r="D181" s="6"/>
      <c r="F181" s="6"/>
      <c r="G181" s="6"/>
      <c r="H181" s="6"/>
      <c r="J181" s="6"/>
      <c r="K181" s="6"/>
      <c r="L181" s="6"/>
      <c r="M181" s="6"/>
    </row>
    <row r="182" spans="3:13">
      <c r="C182" s="6"/>
      <c r="D182" s="6"/>
      <c r="F182" s="6"/>
      <c r="G182" s="6"/>
      <c r="H182" s="6"/>
      <c r="J182" s="6"/>
      <c r="K182" s="6"/>
      <c r="L182" s="6"/>
      <c r="M182" s="6"/>
    </row>
    <row r="183" spans="3:13">
      <c r="C183" s="6"/>
      <c r="D183" s="6"/>
      <c r="F183" s="6"/>
      <c r="G183" s="6"/>
      <c r="H183" s="6"/>
      <c r="J183" s="6"/>
      <c r="K183" s="6"/>
      <c r="L183" s="6"/>
      <c r="M183" s="6"/>
    </row>
    <row r="184" spans="3:13">
      <c r="C184" s="6"/>
      <c r="D184" s="6"/>
      <c r="F184" s="6"/>
      <c r="G184" s="6"/>
      <c r="H184" s="6"/>
      <c r="J184" s="6"/>
      <c r="K184" s="6"/>
      <c r="L184" s="6"/>
      <c r="M184" s="6"/>
    </row>
    <row r="185" spans="3:13">
      <c r="C185" s="6"/>
      <c r="D185" s="6"/>
      <c r="F185" s="6"/>
      <c r="G185" s="6"/>
      <c r="H185" s="6"/>
      <c r="J185" s="6"/>
      <c r="K185" s="6"/>
      <c r="L185" s="6"/>
      <c r="M185" s="6"/>
    </row>
    <row r="186" spans="3:13">
      <c r="C186" s="6"/>
      <c r="D186" s="6"/>
      <c r="F186" s="6"/>
      <c r="G186" s="6"/>
      <c r="H186" s="6"/>
      <c r="J186" s="6"/>
      <c r="K186" s="6"/>
      <c r="L186" s="6"/>
      <c r="M186" s="6"/>
    </row>
    <row r="187" spans="3:13">
      <c r="C187" s="6"/>
      <c r="D187" s="6"/>
      <c r="F187" s="6"/>
      <c r="G187" s="6"/>
      <c r="H187" s="6"/>
      <c r="J187" s="6"/>
      <c r="K187" s="6"/>
      <c r="L187" s="6"/>
      <c r="M187" s="6"/>
    </row>
    <row r="188" spans="3:13">
      <c r="C188" s="6"/>
      <c r="D188" s="6"/>
      <c r="F188" s="6"/>
      <c r="G188" s="6"/>
      <c r="H188" s="6"/>
      <c r="J188" s="6"/>
      <c r="K188" s="6"/>
      <c r="L188" s="6"/>
      <c r="M188" s="6"/>
    </row>
    <row r="189" spans="3:13">
      <c r="C189" s="6"/>
      <c r="D189" s="6"/>
      <c r="F189" s="6"/>
      <c r="G189" s="6"/>
      <c r="H189" s="6"/>
      <c r="J189" s="6"/>
      <c r="K189" s="6"/>
      <c r="L189" s="6"/>
      <c r="M189" s="6"/>
    </row>
    <row r="190" spans="3:13">
      <c r="C190" s="6"/>
      <c r="D190" s="6"/>
      <c r="F190" s="6"/>
      <c r="G190" s="6"/>
      <c r="H190" s="6"/>
      <c r="J190" s="6"/>
      <c r="K190" s="6"/>
      <c r="L190" s="6"/>
      <c r="M190" s="6"/>
    </row>
    <row r="191" spans="3:13">
      <c r="C191" s="6"/>
      <c r="D191" s="6"/>
      <c r="F191" s="6"/>
      <c r="G191" s="6"/>
      <c r="H191" s="6"/>
      <c r="J191" s="6"/>
      <c r="K191" s="6"/>
      <c r="L191" s="6"/>
      <c r="M191" s="6"/>
    </row>
    <row r="192" spans="3:13">
      <c r="C192" s="6"/>
      <c r="D192" s="6"/>
      <c r="F192" s="6"/>
      <c r="G192" s="6"/>
      <c r="H192" s="6"/>
      <c r="J192" s="6"/>
      <c r="K192" s="6"/>
      <c r="L192" s="6"/>
      <c r="M192" s="6"/>
    </row>
    <row r="193" spans="3:13">
      <c r="C193" s="6"/>
      <c r="D193" s="6"/>
      <c r="F193" s="6"/>
      <c r="G193" s="6"/>
      <c r="H193" s="6"/>
      <c r="J193" s="6"/>
      <c r="K193" s="6"/>
      <c r="L193" s="6"/>
      <c r="M193" s="6"/>
    </row>
    <row r="194" spans="3:13">
      <c r="C194" s="6"/>
      <c r="D194" s="6"/>
      <c r="F194" s="6"/>
      <c r="G194" s="6"/>
      <c r="H194" s="6"/>
      <c r="J194" s="6"/>
      <c r="K194" s="6"/>
      <c r="L194" s="6"/>
      <c r="M194" s="6"/>
    </row>
    <row r="195" spans="3:13">
      <c r="C195" s="6"/>
      <c r="D195" s="6"/>
      <c r="F195" s="6"/>
      <c r="G195" s="6"/>
      <c r="H195" s="6"/>
      <c r="J195" s="6"/>
      <c r="K195" s="6"/>
      <c r="L195" s="6"/>
      <c r="M195" s="6"/>
    </row>
    <row r="196" spans="3:13">
      <c r="C196" s="6"/>
      <c r="D196" s="6"/>
      <c r="F196" s="6"/>
      <c r="G196" s="6"/>
      <c r="H196" s="6"/>
      <c r="J196" s="6"/>
      <c r="K196" s="6"/>
      <c r="L196" s="6"/>
      <c r="M196" s="6"/>
    </row>
    <row r="197" spans="3:13">
      <c r="C197" s="6"/>
      <c r="D197" s="6"/>
      <c r="F197" s="6"/>
      <c r="G197" s="6"/>
      <c r="H197" s="6"/>
      <c r="J197" s="6"/>
      <c r="K197" s="6"/>
      <c r="L197" s="6"/>
      <c r="M197" s="6"/>
    </row>
    <row r="198" spans="3:13">
      <c r="C198" s="6"/>
      <c r="D198" s="6"/>
      <c r="F198" s="6"/>
      <c r="G198" s="6"/>
      <c r="H198" s="6"/>
      <c r="J198" s="6"/>
      <c r="K198" s="6"/>
      <c r="L198" s="6"/>
      <c r="M198" s="6"/>
    </row>
    <row r="199" spans="3:13">
      <c r="C199" s="6"/>
      <c r="D199" s="6"/>
      <c r="F199" s="6"/>
      <c r="G199" s="6"/>
      <c r="H199" s="6"/>
      <c r="J199" s="6"/>
      <c r="K199" s="6"/>
      <c r="L199" s="6"/>
      <c r="M199" s="6"/>
    </row>
    <row r="200" spans="3:13">
      <c r="C200" s="6"/>
      <c r="D200" s="6"/>
      <c r="F200" s="6"/>
      <c r="G200" s="6"/>
      <c r="H200" s="6"/>
      <c r="J200" s="6"/>
      <c r="K200" s="6"/>
      <c r="L200" s="6"/>
      <c r="M200" s="6"/>
    </row>
    <row r="201" spans="3:13">
      <c r="C201" s="6"/>
      <c r="D201" s="6"/>
      <c r="F201" s="6"/>
      <c r="G201" s="6"/>
      <c r="H201" s="6"/>
      <c r="J201" s="6"/>
      <c r="K201" s="6"/>
      <c r="L201" s="6"/>
      <c r="M201" s="6"/>
    </row>
    <row r="202" spans="3:13">
      <c r="C202" s="6"/>
      <c r="D202" s="6"/>
      <c r="F202" s="6"/>
      <c r="G202" s="6"/>
      <c r="H202" s="6"/>
      <c r="J202" s="6"/>
      <c r="K202" s="6"/>
      <c r="L202" s="6"/>
      <c r="M202" s="6"/>
    </row>
    <row r="203" spans="3:13">
      <c r="C203" s="6"/>
      <c r="D203" s="6"/>
      <c r="F203" s="6"/>
      <c r="G203" s="6"/>
      <c r="H203" s="6"/>
      <c r="J203" s="6"/>
      <c r="K203" s="6"/>
      <c r="L203" s="6"/>
      <c r="M203" s="6"/>
    </row>
    <row r="204" spans="3:13">
      <c r="C204" s="6"/>
      <c r="D204" s="6"/>
      <c r="F204" s="6"/>
      <c r="G204" s="6"/>
      <c r="H204" s="6"/>
      <c r="J204" s="6"/>
      <c r="K204" s="6"/>
      <c r="L204" s="6"/>
      <c r="M204" s="6"/>
    </row>
    <row r="205" spans="3:13">
      <c r="C205" s="6"/>
      <c r="D205" s="6"/>
      <c r="F205" s="6"/>
      <c r="G205" s="6"/>
      <c r="H205" s="6"/>
      <c r="J205" s="6"/>
      <c r="K205" s="6"/>
      <c r="L205" s="6"/>
      <c r="M205" s="6"/>
    </row>
    <row r="206" spans="3:13">
      <c r="C206" s="6"/>
      <c r="D206" s="6"/>
      <c r="F206" s="6"/>
      <c r="G206" s="6"/>
      <c r="H206" s="6"/>
      <c r="J206" s="6"/>
      <c r="K206" s="6"/>
      <c r="L206" s="6"/>
      <c r="M206" s="6"/>
    </row>
    <row r="207" spans="3:13">
      <c r="C207" s="6"/>
      <c r="D207" s="6"/>
      <c r="F207" s="6"/>
      <c r="G207" s="6"/>
      <c r="H207" s="6"/>
      <c r="J207" s="6"/>
      <c r="K207" s="6"/>
      <c r="L207" s="6"/>
      <c r="M207" s="6"/>
    </row>
    <row r="208" spans="3:13">
      <c r="C208" s="6"/>
      <c r="D208" s="6"/>
      <c r="F208" s="6"/>
      <c r="G208" s="6"/>
      <c r="H208" s="6"/>
      <c r="J208" s="6"/>
      <c r="K208" s="6"/>
      <c r="L208" s="6"/>
      <c r="M208" s="6"/>
    </row>
    <row r="209" spans="3:13">
      <c r="C209" s="6"/>
      <c r="D209" s="6"/>
      <c r="F209" s="6"/>
      <c r="G209" s="6"/>
      <c r="H209" s="6"/>
      <c r="J209" s="6"/>
      <c r="K209" s="6"/>
      <c r="L209" s="6"/>
      <c r="M209" s="6"/>
    </row>
    <row r="210" spans="3:13">
      <c r="C210" s="6"/>
      <c r="D210" s="6"/>
      <c r="F210" s="6"/>
      <c r="G210" s="6"/>
      <c r="H210" s="6"/>
      <c r="J210" s="6"/>
      <c r="K210" s="6"/>
      <c r="L210" s="6"/>
      <c r="M210" s="6"/>
    </row>
    <row r="211" spans="3:13">
      <c r="C211" s="6"/>
      <c r="D211" s="6"/>
      <c r="F211" s="6"/>
      <c r="G211" s="6"/>
      <c r="H211" s="6"/>
      <c r="J211" s="6"/>
      <c r="K211" s="6"/>
      <c r="L211" s="6"/>
      <c r="M211" s="6"/>
    </row>
    <row r="212" spans="3:13">
      <c r="C212" s="6"/>
      <c r="D212" s="6"/>
      <c r="F212" s="6"/>
      <c r="G212" s="6"/>
      <c r="H212" s="6"/>
      <c r="J212" s="6"/>
      <c r="K212" s="6"/>
      <c r="L212" s="6"/>
      <c r="M212" s="6"/>
    </row>
    <row r="213" spans="3:13">
      <c r="C213" s="6"/>
      <c r="D213" s="6"/>
      <c r="F213" s="6"/>
      <c r="G213" s="6"/>
      <c r="H213" s="6"/>
      <c r="J213" s="6"/>
      <c r="K213" s="6"/>
      <c r="L213" s="6"/>
      <c r="M213" s="6"/>
    </row>
    <row r="214" spans="3:13">
      <c r="C214" s="6"/>
      <c r="D214" s="6"/>
      <c r="F214" s="6"/>
      <c r="G214" s="6"/>
      <c r="H214" s="6"/>
      <c r="J214" s="6"/>
      <c r="K214" s="6"/>
      <c r="L214" s="6"/>
      <c r="M214" s="6"/>
    </row>
    <row r="215" spans="3:13">
      <c r="C215" s="6"/>
      <c r="D215" s="6"/>
      <c r="F215" s="6"/>
      <c r="G215" s="6"/>
      <c r="H215" s="6"/>
      <c r="J215" s="6"/>
      <c r="K215" s="6"/>
      <c r="L215" s="6"/>
      <c r="M215" s="6"/>
    </row>
    <row r="216" spans="3:13">
      <c r="C216" s="6"/>
      <c r="D216" s="6"/>
      <c r="F216" s="6"/>
      <c r="G216" s="6"/>
      <c r="H216" s="6"/>
      <c r="J216" s="6"/>
      <c r="K216" s="6"/>
      <c r="L216" s="6"/>
      <c r="M216" s="6"/>
    </row>
    <row r="217" spans="3:13">
      <c r="C217" s="6"/>
      <c r="D217" s="6"/>
      <c r="F217" s="6"/>
      <c r="G217" s="6"/>
      <c r="H217" s="6"/>
      <c r="J217" s="6"/>
      <c r="K217" s="6"/>
      <c r="L217" s="6"/>
      <c r="M217" s="6"/>
    </row>
    <row r="218" spans="3:13">
      <c r="C218" s="6"/>
      <c r="D218" s="6"/>
      <c r="F218" s="6"/>
      <c r="G218" s="6"/>
      <c r="H218" s="6"/>
      <c r="J218" s="6"/>
      <c r="K218" s="6"/>
      <c r="L218" s="6"/>
      <c r="M218" s="6"/>
    </row>
    <row r="219" spans="3:13">
      <c r="C219" s="6"/>
      <c r="D219" s="6"/>
      <c r="F219" s="6"/>
      <c r="G219" s="6"/>
      <c r="H219" s="6"/>
      <c r="J219" s="6"/>
      <c r="K219" s="6"/>
      <c r="L219" s="6"/>
      <c r="M219" s="6"/>
    </row>
    <row r="220" spans="3:13">
      <c r="C220" s="6"/>
      <c r="D220" s="6"/>
      <c r="F220" s="6"/>
      <c r="G220" s="6"/>
      <c r="H220" s="6"/>
      <c r="J220" s="6"/>
      <c r="K220" s="6"/>
      <c r="L220" s="6"/>
      <c r="M220" s="6"/>
    </row>
    <row r="221" spans="3:13">
      <c r="C221" s="6"/>
      <c r="D221" s="6"/>
      <c r="F221" s="6"/>
      <c r="G221" s="6"/>
      <c r="H221" s="6"/>
      <c r="J221" s="6"/>
      <c r="K221" s="6"/>
      <c r="L221" s="6"/>
      <c r="M221" s="6"/>
    </row>
    <row r="222" spans="3:13">
      <c r="C222" s="6"/>
      <c r="D222" s="6"/>
      <c r="F222" s="6"/>
      <c r="G222" s="6"/>
      <c r="H222" s="6"/>
      <c r="J222" s="6"/>
      <c r="K222" s="6"/>
      <c r="L222" s="6"/>
      <c r="M222" s="6"/>
    </row>
    <row r="223" spans="3:13">
      <c r="C223" s="6"/>
      <c r="D223" s="6"/>
      <c r="F223" s="6"/>
      <c r="G223" s="6"/>
      <c r="H223" s="6"/>
      <c r="J223" s="6"/>
      <c r="K223" s="6"/>
      <c r="L223" s="6"/>
      <c r="M223" s="6"/>
    </row>
    <row r="224" spans="3:13">
      <c r="C224" s="6"/>
      <c r="D224" s="6"/>
      <c r="F224" s="6"/>
      <c r="G224" s="6"/>
      <c r="H224" s="6"/>
      <c r="J224" s="6"/>
      <c r="K224" s="6"/>
      <c r="L224" s="6"/>
      <c r="M224" s="6"/>
    </row>
    <row r="225" spans="3:13">
      <c r="C225" s="6"/>
      <c r="D225" s="6"/>
      <c r="F225" s="6"/>
      <c r="G225" s="6"/>
      <c r="H225" s="6"/>
      <c r="J225" s="6"/>
      <c r="K225" s="6"/>
      <c r="L225" s="6"/>
      <c r="M225" s="6"/>
    </row>
    <row r="226" spans="3:13">
      <c r="C226" s="6"/>
      <c r="D226" s="6"/>
      <c r="F226" s="6"/>
      <c r="G226" s="6"/>
      <c r="H226" s="6"/>
      <c r="J226" s="6"/>
      <c r="K226" s="6"/>
      <c r="L226" s="6"/>
      <c r="M226" s="6"/>
    </row>
    <row r="227" spans="3:13">
      <c r="C227" s="6"/>
      <c r="D227" s="6"/>
      <c r="F227" s="6"/>
      <c r="G227" s="6"/>
      <c r="H227" s="6"/>
      <c r="J227" s="6"/>
      <c r="K227" s="6"/>
      <c r="L227" s="6"/>
      <c r="M227" s="6"/>
    </row>
    <row r="228" spans="3:13">
      <c r="C228" s="6"/>
      <c r="D228" s="6"/>
      <c r="F228" s="6"/>
      <c r="G228" s="6"/>
      <c r="H228" s="6"/>
      <c r="J228" s="6"/>
      <c r="K228" s="6"/>
      <c r="L228" s="6"/>
      <c r="M228" s="6"/>
    </row>
    <row r="229" spans="3:13">
      <c r="C229" s="6"/>
      <c r="D229" s="6"/>
      <c r="F229" s="6"/>
      <c r="G229" s="6"/>
      <c r="H229" s="6"/>
      <c r="J229" s="6"/>
      <c r="K229" s="6"/>
      <c r="L229" s="6"/>
      <c r="M229" s="6"/>
    </row>
    <row r="230" spans="3:13">
      <c r="C230" s="6"/>
      <c r="D230" s="6"/>
      <c r="F230" s="6"/>
      <c r="G230" s="6"/>
      <c r="H230" s="6"/>
      <c r="J230" s="6"/>
      <c r="K230" s="6"/>
      <c r="L230" s="6"/>
      <c r="M230" s="6"/>
    </row>
    <row r="231" spans="3:13">
      <c r="C231" s="6"/>
      <c r="D231" s="6"/>
      <c r="F231" s="6"/>
      <c r="G231" s="6"/>
      <c r="H231" s="6"/>
      <c r="J231" s="6"/>
      <c r="K231" s="6"/>
      <c r="L231" s="6"/>
      <c r="M231" s="6"/>
    </row>
    <row r="232" spans="3:13">
      <c r="C232" s="6"/>
      <c r="D232" s="6"/>
      <c r="F232" s="6"/>
      <c r="G232" s="6"/>
      <c r="H232" s="6"/>
      <c r="J232" s="6"/>
      <c r="K232" s="6"/>
      <c r="L232" s="6"/>
      <c r="M232" s="6"/>
    </row>
    <row r="233" spans="3:13">
      <c r="C233" s="6"/>
      <c r="D233" s="6"/>
      <c r="F233" s="6"/>
      <c r="G233" s="6"/>
      <c r="H233" s="6"/>
      <c r="J233" s="6"/>
      <c r="K233" s="6"/>
      <c r="L233" s="6"/>
      <c r="M233" s="6"/>
    </row>
    <row r="234" spans="3:13">
      <c r="C234" s="6"/>
      <c r="D234" s="6"/>
      <c r="F234" s="6"/>
      <c r="G234" s="6"/>
      <c r="H234" s="6"/>
      <c r="J234" s="6"/>
      <c r="K234" s="6"/>
      <c r="L234" s="6"/>
      <c r="M234" s="6"/>
    </row>
    <row r="235" spans="3:13">
      <c r="C235" s="6"/>
      <c r="D235" s="6"/>
      <c r="F235" s="6"/>
      <c r="G235" s="6"/>
      <c r="H235" s="6"/>
      <c r="J235" s="6"/>
      <c r="K235" s="6"/>
      <c r="L235" s="6"/>
      <c r="M235" s="6"/>
    </row>
    <row r="236" spans="3:13">
      <c r="C236" s="6"/>
      <c r="D236" s="6"/>
      <c r="F236" s="6"/>
      <c r="G236" s="6"/>
      <c r="H236" s="6"/>
      <c r="J236" s="6"/>
      <c r="K236" s="6"/>
      <c r="L236" s="6"/>
      <c r="M236" s="6"/>
    </row>
    <row r="237" spans="3:13">
      <c r="C237" s="6"/>
      <c r="D237" s="6"/>
      <c r="F237" s="6"/>
      <c r="G237" s="6"/>
      <c r="H237" s="6"/>
      <c r="J237" s="6"/>
      <c r="K237" s="6"/>
      <c r="L237" s="6"/>
      <c r="M237" s="6"/>
    </row>
    <row r="238" spans="3:13">
      <c r="C238" s="6"/>
      <c r="D238" s="6"/>
      <c r="F238" s="6"/>
      <c r="G238" s="6"/>
      <c r="H238" s="6"/>
      <c r="J238" s="6"/>
      <c r="K238" s="6"/>
      <c r="L238" s="6"/>
      <c r="M238" s="6"/>
    </row>
    <row r="239" spans="3:13">
      <c r="C239" s="6"/>
      <c r="D239" s="6"/>
      <c r="F239" s="6"/>
      <c r="G239" s="6"/>
      <c r="H239" s="6"/>
      <c r="J239" s="6"/>
      <c r="K239" s="6"/>
      <c r="L239" s="6"/>
      <c r="M239" s="6"/>
    </row>
    <row r="240" spans="3:13">
      <c r="C240" s="6"/>
      <c r="D240" s="6"/>
      <c r="F240" s="6"/>
      <c r="G240" s="6"/>
      <c r="H240" s="6"/>
      <c r="J240" s="6"/>
      <c r="K240" s="6"/>
      <c r="L240" s="6"/>
      <c r="M240" s="6"/>
    </row>
    <row r="241" spans="3:13">
      <c r="C241" s="6"/>
      <c r="D241" s="6"/>
      <c r="F241" s="6"/>
      <c r="G241" s="6"/>
      <c r="H241" s="6"/>
      <c r="J241" s="6"/>
      <c r="K241" s="6"/>
      <c r="L241" s="6"/>
      <c r="M241" s="6"/>
    </row>
    <row r="242" spans="3:13">
      <c r="C242" s="6"/>
      <c r="D242" s="6"/>
      <c r="F242" s="6"/>
      <c r="G242" s="6"/>
      <c r="H242" s="6"/>
      <c r="J242" s="6"/>
      <c r="K242" s="6"/>
      <c r="L242" s="6"/>
      <c r="M242" s="6"/>
    </row>
    <row r="243" spans="3:13">
      <c r="C243" s="6"/>
      <c r="D243" s="6"/>
      <c r="F243" s="6"/>
      <c r="G243" s="6"/>
      <c r="H243" s="6"/>
      <c r="J243" s="6"/>
      <c r="K243" s="6"/>
      <c r="L243" s="6"/>
      <c r="M243" s="6"/>
    </row>
    <row r="244" spans="3:13">
      <c r="C244" s="6"/>
      <c r="D244" s="6"/>
      <c r="F244" s="6"/>
      <c r="G244" s="6"/>
      <c r="H244" s="6"/>
      <c r="J244" s="6"/>
      <c r="K244" s="6"/>
      <c r="L244" s="6"/>
      <c r="M244" s="6"/>
    </row>
    <row r="245" spans="3:13">
      <c r="C245" s="6"/>
      <c r="D245" s="6"/>
      <c r="F245" s="6"/>
      <c r="G245" s="6"/>
      <c r="H245" s="6"/>
      <c r="J245" s="6"/>
      <c r="K245" s="6"/>
      <c r="L245" s="6"/>
      <c r="M245" s="6"/>
    </row>
    <row r="246" spans="3:13">
      <c r="C246" s="6"/>
      <c r="D246" s="6"/>
      <c r="F246" s="6"/>
      <c r="G246" s="6"/>
      <c r="H246" s="6"/>
      <c r="J246" s="6"/>
      <c r="K246" s="6"/>
      <c r="L246" s="6"/>
      <c r="M246" s="6"/>
    </row>
    <row r="247" spans="3:13">
      <c r="C247" s="6"/>
      <c r="D247" s="6"/>
      <c r="F247" s="6"/>
      <c r="G247" s="6"/>
      <c r="H247" s="6"/>
      <c r="J247" s="6"/>
      <c r="K247" s="6"/>
      <c r="L247" s="6"/>
      <c r="M247" s="6"/>
    </row>
    <row r="248" spans="3:13">
      <c r="C248" s="6"/>
      <c r="D248" s="6"/>
      <c r="F248" s="6"/>
      <c r="G248" s="6"/>
      <c r="H248" s="6"/>
      <c r="J248" s="6"/>
      <c r="K248" s="6"/>
      <c r="L248" s="6"/>
      <c r="M248" s="6"/>
    </row>
    <row r="249" spans="3:13">
      <c r="C249" s="6"/>
      <c r="D249" s="6"/>
      <c r="F249" s="6"/>
      <c r="G249" s="6"/>
      <c r="H249" s="6"/>
      <c r="J249" s="6"/>
      <c r="K249" s="6"/>
      <c r="L249" s="6"/>
      <c r="M249" s="6"/>
    </row>
    <row r="250" spans="3:13">
      <c r="C250" s="6"/>
      <c r="D250" s="6"/>
      <c r="F250" s="6"/>
      <c r="G250" s="6"/>
      <c r="H250" s="6"/>
      <c r="J250" s="6"/>
      <c r="K250" s="6"/>
      <c r="L250" s="6"/>
      <c r="M250" s="6"/>
    </row>
    <row r="251" spans="3:13">
      <c r="C251" s="6"/>
      <c r="D251" s="6"/>
      <c r="F251" s="6"/>
      <c r="G251" s="6"/>
      <c r="H251" s="6"/>
      <c r="J251" s="6"/>
      <c r="K251" s="6"/>
      <c r="L251" s="6"/>
      <c r="M251" s="6"/>
    </row>
    <row r="252" spans="3:13">
      <c r="C252" s="6"/>
      <c r="D252" s="6"/>
      <c r="F252" s="6"/>
      <c r="G252" s="6"/>
      <c r="H252" s="6"/>
      <c r="J252" s="6"/>
      <c r="K252" s="6"/>
      <c r="L252" s="6"/>
      <c r="M252" s="6"/>
    </row>
    <row r="253" spans="3:13">
      <c r="C253" s="6"/>
      <c r="D253" s="6"/>
      <c r="F253" s="6"/>
      <c r="G253" s="6"/>
      <c r="H253" s="6"/>
      <c r="J253" s="6"/>
      <c r="K253" s="6"/>
      <c r="L253" s="6"/>
      <c r="M253" s="6"/>
    </row>
    <row r="254" spans="3:13">
      <c r="C254" s="6"/>
      <c r="D254" s="6"/>
      <c r="F254" s="6"/>
      <c r="G254" s="6"/>
      <c r="H254" s="6"/>
      <c r="J254" s="6"/>
      <c r="K254" s="6"/>
      <c r="L254" s="6"/>
      <c r="M254" s="6"/>
    </row>
    <row r="255" spans="3:13">
      <c r="C255" s="6"/>
      <c r="D255" s="6"/>
      <c r="F255" s="6"/>
      <c r="G255" s="6"/>
      <c r="H255" s="6"/>
      <c r="J255" s="6"/>
      <c r="K255" s="6"/>
      <c r="L255" s="6"/>
      <c r="M255" s="6"/>
    </row>
    <row r="256" spans="3:13">
      <c r="C256" s="6"/>
      <c r="D256" s="6"/>
      <c r="F256" s="6"/>
      <c r="G256" s="6"/>
      <c r="H256" s="6"/>
      <c r="J256" s="6"/>
      <c r="K256" s="6"/>
      <c r="L256" s="6"/>
      <c r="M256" s="6"/>
    </row>
    <row r="257" spans="3:13">
      <c r="C257" s="6"/>
      <c r="D257" s="6"/>
      <c r="F257" s="6"/>
      <c r="G257" s="6"/>
      <c r="H257" s="6"/>
      <c r="J257" s="6"/>
      <c r="K257" s="6"/>
      <c r="L257" s="6"/>
      <c r="M257" s="6"/>
    </row>
    <row r="258" spans="3:13">
      <c r="C258" s="6"/>
      <c r="D258" s="6"/>
      <c r="F258" s="6"/>
      <c r="G258" s="6"/>
      <c r="H258" s="6"/>
      <c r="J258" s="6"/>
      <c r="K258" s="6"/>
      <c r="L258" s="6"/>
      <c r="M258" s="6"/>
    </row>
    <row r="259" spans="3:13">
      <c r="C259" s="6"/>
      <c r="D259" s="6"/>
      <c r="F259" s="6"/>
      <c r="G259" s="6"/>
      <c r="H259" s="6"/>
      <c r="J259" s="6"/>
      <c r="K259" s="6"/>
      <c r="L259" s="6"/>
      <c r="M259" s="6"/>
    </row>
    <row r="260" spans="3:13">
      <c r="C260" s="6"/>
      <c r="D260" s="6"/>
      <c r="F260" s="6"/>
      <c r="G260" s="6"/>
      <c r="H260" s="6"/>
      <c r="J260" s="6"/>
      <c r="K260" s="6"/>
      <c r="L260" s="6"/>
      <c r="M260" s="6"/>
    </row>
    <row r="261" spans="3:13">
      <c r="C261" s="6"/>
      <c r="D261" s="6"/>
      <c r="F261" s="6"/>
      <c r="G261" s="6"/>
      <c r="H261" s="6"/>
      <c r="J261" s="6"/>
      <c r="K261" s="6"/>
      <c r="L261" s="6"/>
      <c r="M261" s="6"/>
    </row>
    <row r="262" spans="3:13">
      <c r="C262" s="6"/>
      <c r="D262" s="6"/>
      <c r="F262" s="6"/>
      <c r="G262" s="6"/>
      <c r="H262" s="6"/>
      <c r="J262" s="6"/>
      <c r="K262" s="6"/>
      <c r="L262" s="6"/>
      <c r="M262" s="6"/>
    </row>
    <row r="263" spans="3:13">
      <c r="C263" s="6"/>
      <c r="D263" s="6"/>
      <c r="F263" s="6"/>
      <c r="G263" s="6"/>
      <c r="H263" s="6"/>
      <c r="J263" s="6"/>
      <c r="K263" s="6"/>
      <c r="L263" s="6"/>
      <c r="M263" s="6"/>
    </row>
    <row r="264" spans="3:13">
      <c r="C264" s="6"/>
      <c r="D264" s="6"/>
      <c r="F264" s="6"/>
      <c r="G264" s="6"/>
      <c r="H264" s="6"/>
      <c r="J264" s="6"/>
      <c r="K264" s="6"/>
      <c r="L264" s="6"/>
      <c r="M264" s="6"/>
    </row>
    <row r="265" spans="3:13">
      <c r="C265" s="6"/>
      <c r="D265" s="6"/>
      <c r="F265" s="6"/>
      <c r="G265" s="6"/>
      <c r="H265" s="6"/>
      <c r="J265" s="6"/>
      <c r="K265" s="6"/>
      <c r="L265" s="6"/>
      <c r="M265" s="6"/>
    </row>
    <row r="266" spans="3:13">
      <c r="C266" s="6"/>
      <c r="D266" s="6"/>
      <c r="F266" s="6"/>
      <c r="G266" s="6"/>
      <c r="H266" s="6"/>
      <c r="J266" s="6"/>
      <c r="K266" s="6"/>
      <c r="L266" s="6"/>
      <c r="M266" s="6"/>
    </row>
    <row r="267" spans="3:13">
      <c r="C267" s="6"/>
      <c r="D267" s="6"/>
      <c r="F267" s="6"/>
      <c r="G267" s="6"/>
      <c r="H267" s="6"/>
      <c r="J267" s="6"/>
      <c r="K267" s="6"/>
      <c r="L267" s="6"/>
      <c r="M267" s="6"/>
    </row>
    <row r="268" spans="3:13">
      <c r="C268" s="6"/>
      <c r="D268" s="6"/>
      <c r="F268" s="6"/>
      <c r="G268" s="6"/>
      <c r="H268" s="6"/>
      <c r="J268" s="6"/>
      <c r="K268" s="6"/>
      <c r="L268" s="6"/>
      <c r="M268" s="6"/>
    </row>
    <row r="269" spans="3:13">
      <c r="C269" s="6"/>
      <c r="D269" s="6"/>
      <c r="F269" s="6"/>
      <c r="G269" s="6"/>
      <c r="H269" s="6"/>
      <c r="J269" s="6"/>
      <c r="K269" s="6"/>
      <c r="L269" s="6"/>
      <c r="M269" s="6"/>
    </row>
    <row r="270" spans="3:13">
      <c r="C270" s="6"/>
      <c r="D270" s="6"/>
      <c r="F270" s="6"/>
      <c r="G270" s="6"/>
      <c r="H270" s="6"/>
      <c r="J270" s="6"/>
      <c r="K270" s="6"/>
      <c r="L270" s="6"/>
      <c r="M270" s="6"/>
    </row>
    <row r="271" spans="3:13">
      <c r="C271" s="6"/>
      <c r="D271" s="6"/>
      <c r="F271" s="6"/>
      <c r="G271" s="6"/>
      <c r="H271" s="6"/>
      <c r="J271" s="6"/>
      <c r="K271" s="6"/>
      <c r="L271" s="6"/>
      <c r="M271" s="6"/>
    </row>
    <row r="272" spans="3:13">
      <c r="C272" s="6"/>
      <c r="D272" s="6"/>
      <c r="F272" s="6"/>
      <c r="G272" s="6"/>
      <c r="H272" s="6"/>
      <c r="J272" s="6"/>
      <c r="K272" s="6"/>
      <c r="L272" s="6"/>
      <c r="M272" s="6"/>
    </row>
    <row r="273" spans="3:13">
      <c r="C273" s="6"/>
      <c r="D273" s="6"/>
      <c r="F273" s="6"/>
      <c r="G273" s="6"/>
      <c r="H273" s="6"/>
      <c r="J273" s="6"/>
      <c r="K273" s="6"/>
      <c r="L273" s="6"/>
      <c r="M273" s="6"/>
    </row>
    <row r="274" spans="3:13">
      <c r="C274" s="6"/>
      <c r="D274" s="6"/>
      <c r="F274" s="6"/>
      <c r="G274" s="6"/>
      <c r="H274" s="6"/>
      <c r="J274" s="6"/>
      <c r="K274" s="6"/>
      <c r="L274" s="6"/>
      <c r="M274" s="6"/>
    </row>
    <row r="275" spans="3:13">
      <c r="C275" s="6"/>
      <c r="D275" s="6"/>
      <c r="F275" s="6"/>
      <c r="G275" s="6"/>
      <c r="H275" s="6"/>
      <c r="J275" s="6"/>
      <c r="K275" s="6"/>
      <c r="L275" s="6"/>
      <c r="M275" s="6"/>
    </row>
    <row r="276" spans="3:13">
      <c r="C276" s="6"/>
      <c r="D276" s="6"/>
      <c r="F276" s="6"/>
      <c r="G276" s="6"/>
      <c r="H276" s="6"/>
      <c r="J276" s="6"/>
      <c r="K276" s="6"/>
      <c r="L276" s="6"/>
      <c r="M276" s="6"/>
    </row>
    <row r="277" spans="3:13">
      <c r="C277" s="6"/>
      <c r="D277" s="6"/>
      <c r="F277" s="6"/>
      <c r="G277" s="6"/>
      <c r="H277" s="6"/>
      <c r="J277" s="6"/>
      <c r="K277" s="6"/>
      <c r="L277" s="6"/>
      <c r="M277" s="6"/>
    </row>
    <row r="278" spans="3:13">
      <c r="C278" s="6"/>
      <c r="D278" s="6"/>
      <c r="F278" s="6"/>
      <c r="G278" s="6"/>
      <c r="H278" s="6"/>
      <c r="J278" s="6"/>
      <c r="K278" s="6"/>
      <c r="L278" s="6"/>
      <c r="M278" s="6"/>
    </row>
    <row r="279" spans="3:13">
      <c r="C279" s="6"/>
      <c r="D279" s="6"/>
      <c r="F279" s="6"/>
      <c r="G279" s="6"/>
      <c r="H279" s="6"/>
      <c r="J279" s="6"/>
      <c r="K279" s="6"/>
      <c r="L279" s="6"/>
      <c r="M279" s="6"/>
    </row>
    <row r="280" spans="3:13">
      <c r="C280" s="6"/>
      <c r="D280" s="6"/>
      <c r="F280" s="6"/>
      <c r="G280" s="6"/>
      <c r="H280" s="6"/>
      <c r="J280" s="6"/>
      <c r="K280" s="6"/>
      <c r="L280" s="6"/>
      <c r="M280" s="6"/>
    </row>
    <row r="281" spans="3:13">
      <c r="C281" s="6"/>
      <c r="D281" s="6"/>
      <c r="F281" s="6"/>
      <c r="G281" s="6"/>
      <c r="H281" s="6"/>
      <c r="J281" s="6"/>
      <c r="K281" s="6"/>
      <c r="L281" s="6"/>
      <c r="M281" s="6"/>
    </row>
    <row r="282" spans="3:13">
      <c r="C282" s="6"/>
      <c r="D282" s="6"/>
      <c r="F282" s="6"/>
      <c r="G282" s="6"/>
      <c r="H282" s="6"/>
      <c r="J282" s="6"/>
      <c r="K282" s="6"/>
      <c r="L282" s="6"/>
      <c r="M282" s="6"/>
    </row>
    <row r="283" spans="3:13">
      <c r="C283" s="6"/>
      <c r="D283" s="6"/>
      <c r="F283" s="6"/>
      <c r="G283" s="6"/>
      <c r="H283" s="6"/>
      <c r="J283" s="6"/>
      <c r="K283" s="6"/>
      <c r="L283" s="6"/>
      <c r="M283" s="6"/>
    </row>
    <row r="284" spans="3:13">
      <c r="C284" s="6"/>
      <c r="D284" s="6"/>
      <c r="F284" s="6"/>
      <c r="G284" s="6"/>
      <c r="H284" s="6"/>
      <c r="J284" s="6"/>
      <c r="K284" s="6"/>
      <c r="L284" s="6"/>
      <c r="M284" s="6"/>
    </row>
    <row r="285" spans="3:13">
      <c r="C285" s="6"/>
      <c r="D285" s="6"/>
      <c r="F285" s="6"/>
      <c r="G285" s="6"/>
      <c r="H285" s="6"/>
      <c r="J285" s="6"/>
      <c r="K285" s="6"/>
      <c r="L285" s="6"/>
      <c r="M285" s="6"/>
    </row>
    <row r="286" spans="3:13">
      <c r="C286" s="6"/>
      <c r="D286" s="6"/>
      <c r="F286" s="6"/>
      <c r="G286" s="6"/>
      <c r="H286" s="6"/>
      <c r="J286" s="6"/>
      <c r="K286" s="6"/>
      <c r="L286" s="6"/>
      <c r="M286" s="6"/>
    </row>
    <row r="287" spans="3:13">
      <c r="C287" s="6"/>
      <c r="D287" s="6"/>
      <c r="F287" s="6"/>
      <c r="G287" s="6"/>
      <c r="H287" s="6"/>
      <c r="J287" s="6"/>
      <c r="K287" s="6"/>
      <c r="L287" s="6"/>
      <c r="M287" s="6"/>
    </row>
    <row r="288" spans="3:13">
      <c r="C288" s="6"/>
      <c r="D288" s="6"/>
      <c r="F288" s="6"/>
      <c r="G288" s="6"/>
      <c r="H288" s="6"/>
      <c r="J288" s="6"/>
      <c r="K288" s="6"/>
      <c r="L288" s="6"/>
      <c r="M288" s="6"/>
    </row>
    <row r="289" spans="3:13">
      <c r="C289" s="6"/>
      <c r="D289" s="6"/>
      <c r="F289" s="6"/>
      <c r="G289" s="6"/>
      <c r="H289" s="6"/>
      <c r="J289" s="6"/>
      <c r="K289" s="6"/>
      <c r="L289" s="6"/>
      <c r="M289" s="6"/>
    </row>
    <row r="290" spans="3:13">
      <c r="C290" s="6"/>
      <c r="D290" s="6"/>
      <c r="F290" s="6"/>
      <c r="G290" s="6"/>
      <c r="H290" s="6"/>
      <c r="J290" s="6"/>
      <c r="K290" s="6"/>
      <c r="L290" s="6"/>
      <c r="M290" s="6"/>
    </row>
    <row r="291" spans="3:13">
      <c r="C291" s="6"/>
      <c r="D291" s="6"/>
      <c r="F291" s="6"/>
      <c r="G291" s="6"/>
      <c r="H291" s="6"/>
      <c r="J291" s="6"/>
      <c r="K291" s="6"/>
      <c r="L291" s="6"/>
      <c r="M291" s="6"/>
    </row>
    <row r="292" spans="3:13">
      <c r="C292" s="6"/>
      <c r="D292" s="6"/>
      <c r="F292" s="6"/>
      <c r="G292" s="6"/>
      <c r="H292" s="6"/>
      <c r="J292" s="6"/>
      <c r="K292" s="6"/>
      <c r="L292" s="6"/>
      <c r="M292" s="6"/>
    </row>
    <row r="293" spans="3:13">
      <c r="C293" s="6"/>
      <c r="D293" s="6"/>
      <c r="F293" s="6"/>
      <c r="G293" s="6"/>
      <c r="H293" s="6"/>
      <c r="J293" s="6"/>
      <c r="K293" s="6"/>
      <c r="L293" s="6"/>
      <c r="M293" s="6"/>
    </row>
    <row r="294" spans="3:13">
      <c r="C294" s="6"/>
      <c r="D294" s="6"/>
      <c r="F294" s="6"/>
      <c r="G294" s="6"/>
      <c r="H294" s="6"/>
      <c r="J294" s="6"/>
      <c r="K294" s="6"/>
      <c r="L294" s="6"/>
      <c r="M294" s="6"/>
    </row>
    <row r="295" spans="3:13">
      <c r="C295" s="6"/>
      <c r="D295" s="6"/>
      <c r="F295" s="6"/>
      <c r="G295" s="6"/>
      <c r="H295" s="6"/>
      <c r="J295" s="6"/>
      <c r="K295" s="6"/>
      <c r="L295" s="6"/>
      <c r="M295" s="6"/>
    </row>
    <row r="296" spans="3:13">
      <c r="C296" s="6"/>
      <c r="D296" s="6"/>
      <c r="F296" s="6"/>
      <c r="G296" s="6"/>
      <c r="H296" s="6"/>
      <c r="J296" s="6"/>
      <c r="K296" s="6"/>
      <c r="L296" s="6"/>
      <c r="M296" s="6"/>
    </row>
    <row r="297" spans="3:13">
      <c r="C297" s="6"/>
      <c r="D297" s="6"/>
      <c r="F297" s="6"/>
      <c r="G297" s="6"/>
      <c r="H297" s="6"/>
      <c r="J297" s="6"/>
      <c r="K297" s="6"/>
      <c r="L297" s="6"/>
      <c r="M297" s="6"/>
    </row>
    <row r="298" spans="3:13">
      <c r="C298" s="6"/>
      <c r="D298" s="6"/>
      <c r="F298" s="6"/>
      <c r="G298" s="6"/>
      <c r="H298" s="6"/>
      <c r="J298" s="6"/>
      <c r="K298" s="6"/>
      <c r="L298" s="6"/>
      <c r="M298" s="6"/>
    </row>
    <row r="299" spans="3:13">
      <c r="C299" s="6"/>
      <c r="D299" s="6"/>
      <c r="F299" s="6"/>
      <c r="G299" s="6"/>
      <c r="H299" s="6"/>
      <c r="J299" s="6"/>
      <c r="K299" s="6"/>
      <c r="L299" s="6"/>
      <c r="M299" s="6"/>
    </row>
    <row r="300" spans="3:13">
      <c r="C300" s="6"/>
      <c r="D300" s="6"/>
      <c r="F300" s="6"/>
      <c r="G300" s="6"/>
      <c r="H300" s="6"/>
      <c r="J300" s="6"/>
      <c r="K300" s="6"/>
      <c r="L300" s="6"/>
      <c r="M300" s="6"/>
    </row>
    <row r="301" spans="3:13">
      <c r="C301" s="6"/>
      <c r="D301" s="6"/>
      <c r="F301" s="6"/>
      <c r="G301" s="6"/>
      <c r="H301" s="6"/>
      <c r="J301" s="6"/>
      <c r="K301" s="6"/>
      <c r="L301" s="6"/>
      <c r="M301" s="6"/>
    </row>
    <row r="302" spans="3:13">
      <c r="C302" s="6"/>
      <c r="D302" s="6"/>
      <c r="F302" s="6"/>
      <c r="G302" s="6"/>
      <c r="H302" s="6"/>
      <c r="J302" s="6"/>
      <c r="K302" s="6"/>
      <c r="L302" s="6"/>
      <c r="M302" s="6"/>
    </row>
    <row r="303" spans="3:13">
      <c r="C303" s="6"/>
      <c r="D303" s="6"/>
      <c r="F303" s="6"/>
      <c r="G303" s="6"/>
      <c r="H303" s="6"/>
      <c r="J303" s="6"/>
      <c r="K303" s="6"/>
      <c r="L303" s="6"/>
      <c r="M303" s="6"/>
    </row>
    <row r="304" spans="3:13">
      <c r="C304" s="6"/>
      <c r="D304" s="6"/>
      <c r="F304" s="6"/>
      <c r="G304" s="6"/>
      <c r="H304" s="6"/>
      <c r="J304" s="6"/>
      <c r="K304" s="6"/>
      <c r="L304" s="6"/>
      <c r="M304" s="6"/>
    </row>
    <row r="305" spans="3:13">
      <c r="C305" s="6"/>
      <c r="D305" s="6"/>
      <c r="F305" s="6"/>
      <c r="G305" s="6"/>
      <c r="H305" s="6"/>
      <c r="J305" s="6"/>
      <c r="K305" s="6"/>
      <c r="L305" s="6"/>
      <c r="M305" s="6"/>
    </row>
    <row r="306" spans="3:13">
      <c r="C306" s="6"/>
      <c r="D306" s="6"/>
      <c r="F306" s="6"/>
      <c r="G306" s="6"/>
      <c r="H306" s="6"/>
      <c r="J306" s="6"/>
      <c r="K306" s="6"/>
      <c r="L306" s="6"/>
      <c r="M306" s="6"/>
    </row>
    <row r="307" spans="3:13">
      <c r="C307" s="6"/>
      <c r="D307" s="6"/>
      <c r="F307" s="6"/>
      <c r="G307" s="6"/>
      <c r="H307" s="6"/>
      <c r="J307" s="6"/>
      <c r="K307" s="6"/>
      <c r="L307" s="6"/>
      <c r="M307" s="6"/>
    </row>
    <row r="308" spans="3:13">
      <c r="C308" s="6"/>
      <c r="D308" s="6"/>
      <c r="F308" s="6"/>
      <c r="G308" s="6"/>
      <c r="H308" s="6"/>
      <c r="J308" s="6"/>
      <c r="K308" s="6"/>
      <c r="L308" s="6"/>
      <c r="M308" s="6"/>
    </row>
    <row r="309" spans="3:13">
      <c r="C309" s="6"/>
      <c r="D309" s="6"/>
      <c r="F309" s="6"/>
      <c r="G309" s="6"/>
      <c r="H309" s="6"/>
      <c r="J309" s="6"/>
      <c r="K309" s="6"/>
      <c r="L309" s="6"/>
      <c r="M309" s="6"/>
    </row>
    <row r="310" spans="3:13">
      <c r="C310" s="6"/>
      <c r="D310" s="6"/>
      <c r="F310" s="6"/>
      <c r="G310" s="6"/>
      <c r="H310" s="6"/>
      <c r="J310" s="6"/>
      <c r="K310" s="6"/>
      <c r="L310" s="6"/>
      <c r="M310" s="6"/>
    </row>
    <row r="311" spans="3:13">
      <c r="C311" s="6"/>
      <c r="D311" s="6"/>
      <c r="F311" s="6"/>
      <c r="G311" s="6"/>
      <c r="H311" s="6"/>
      <c r="J311" s="6"/>
      <c r="K311" s="6"/>
      <c r="L311" s="6"/>
      <c r="M311" s="6"/>
    </row>
    <row r="312" spans="3:13">
      <c r="C312" s="6"/>
      <c r="D312" s="6"/>
      <c r="F312" s="6"/>
      <c r="G312" s="6"/>
      <c r="H312" s="6"/>
      <c r="J312" s="6"/>
      <c r="K312" s="6"/>
      <c r="L312" s="6"/>
      <c r="M312" s="6"/>
    </row>
    <row r="313" spans="3:13">
      <c r="C313" s="6"/>
      <c r="D313" s="6"/>
      <c r="F313" s="6"/>
      <c r="G313" s="6"/>
      <c r="H313" s="6"/>
      <c r="J313" s="6"/>
      <c r="K313" s="6"/>
      <c r="L313" s="6"/>
      <c r="M313" s="6"/>
    </row>
    <row r="314" spans="3:13">
      <c r="C314" s="6"/>
      <c r="D314" s="6"/>
      <c r="F314" s="6"/>
      <c r="G314" s="6"/>
      <c r="H314" s="6"/>
      <c r="J314" s="6"/>
      <c r="K314" s="6"/>
      <c r="L314" s="6"/>
      <c r="M314" s="6"/>
    </row>
    <row r="315" spans="3:13">
      <c r="C315" s="6"/>
      <c r="D315" s="6"/>
      <c r="F315" s="6"/>
      <c r="G315" s="6"/>
      <c r="H315" s="6"/>
      <c r="J315" s="6"/>
      <c r="K315" s="6"/>
      <c r="L315" s="6"/>
      <c r="M315" s="6"/>
    </row>
    <row r="316" spans="3:13">
      <c r="C316" s="6"/>
      <c r="D316" s="6"/>
      <c r="F316" s="6"/>
      <c r="G316" s="6"/>
      <c r="H316" s="6"/>
      <c r="J316" s="6"/>
      <c r="K316" s="6"/>
      <c r="L316" s="6"/>
      <c r="M316" s="6"/>
    </row>
    <row r="317" spans="3:13">
      <c r="C317" s="6"/>
      <c r="D317" s="6"/>
      <c r="F317" s="6"/>
      <c r="G317" s="6"/>
      <c r="H317" s="6"/>
      <c r="J317" s="6"/>
      <c r="K317" s="6"/>
      <c r="L317" s="6"/>
      <c r="M317" s="6"/>
    </row>
    <row r="318" spans="3:13">
      <c r="C318" s="6"/>
      <c r="D318" s="6"/>
      <c r="F318" s="6"/>
      <c r="G318" s="6"/>
      <c r="H318" s="6"/>
      <c r="J318" s="6"/>
      <c r="K318" s="6"/>
      <c r="L318" s="6"/>
      <c r="M318" s="6"/>
    </row>
    <row r="319" spans="3:13">
      <c r="C319" s="6"/>
      <c r="D319" s="6"/>
      <c r="F319" s="6"/>
      <c r="G319" s="6"/>
      <c r="H319" s="6"/>
      <c r="J319" s="6"/>
      <c r="K319" s="6"/>
      <c r="L319" s="6"/>
      <c r="M319" s="6"/>
    </row>
    <row r="320" spans="3:13">
      <c r="C320" s="6"/>
      <c r="D320" s="6"/>
      <c r="F320" s="6"/>
      <c r="G320" s="6"/>
      <c r="H320" s="6"/>
      <c r="J320" s="6"/>
      <c r="K320" s="6"/>
      <c r="L320" s="6"/>
      <c r="M320" s="6"/>
    </row>
    <row r="321" spans="3:13">
      <c r="C321" s="6"/>
      <c r="D321" s="6"/>
      <c r="F321" s="6"/>
      <c r="G321" s="6"/>
      <c r="H321" s="6"/>
      <c r="J321" s="6"/>
      <c r="K321" s="6"/>
      <c r="L321" s="6"/>
      <c r="M321" s="6"/>
    </row>
    <row r="322" spans="3:13">
      <c r="C322" s="6"/>
      <c r="D322" s="6"/>
      <c r="F322" s="6"/>
      <c r="G322" s="6"/>
      <c r="H322" s="6"/>
      <c r="J322" s="6"/>
      <c r="K322" s="6"/>
      <c r="L322" s="6"/>
      <c r="M322" s="6"/>
    </row>
    <row r="323" spans="3:13">
      <c r="C323" s="6"/>
      <c r="D323" s="6"/>
      <c r="F323" s="6"/>
      <c r="G323" s="6"/>
      <c r="H323" s="6"/>
      <c r="J323" s="6"/>
      <c r="K323" s="6"/>
      <c r="L323" s="6"/>
      <c r="M323" s="6"/>
    </row>
    <row r="324" spans="3:13">
      <c r="C324" s="6"/>
      <c r="D324" s="6"/>
      <c r="F324" s="6"/>
      <c r="G324" s="6"/>
      <c r="H324" s="6"/>
      <c r="J324" s="6"/>
      <c r="K324" s="6"/>
      <c r="L324" s="6"/>
      <c r="M324" s="6"/>
    </row>
    <row r="325" spans="3:13">
      <c r="C325" s="6"/>
      <c r="D325" s="6"/>
      <c r="F325" s="6"/>
      <c r="G325" s="6"/>
      <c r="H325" s="6"/>
      <c r="J325" s="6"/>
      <c r="K325" s="6"/>
      <c r="L325" s="6"/>
      <c r="M325" s="6"/>
    </row>
    <row r="326" spans="3:13">
      <c r="C326" s="6"/>
      <c r="D326" s="6"/>
      <c r="F326" s="6"/>
      <c r="G326" s="6"/>
      <c r="H326" s="6"/>
      <c r="J326" s="6"/>
      <c r="K326" s="6"/>
      <c r="L326" s="6"/>
      <c r="M326" s="6"/>
    </row>
    <row r="327" spans="3:13">
      <c r="C327" s="6"/>
      <c r="D327" s="6"/>
      <c r="F327" s="6"/>
      <c r="G327" s="6"/>
      <c r="H327" s="6"/>
      <c r="J327" s="6"/>
      <c r="K327" s="6"/>
      <c r="L327" s="6"/>
      <c r="M327" s="6"/>
    </row>
    <row r="328" spans="3:13">
      <c r="C328" s="6"/>
      <c r="D328" s="6"/>
      <c r="F328" s="6"/>
      <c r="G328" s="6"/>
      <c r="H328" s="6"/>
      <c r="J328" s="6"/>
      <c r="K328" s="6"/>
      <c r="L328" s="6"/>
      <c r="M328" s="6"/>
    </row>
    <row r="329" spans="3:13">
      <c r="C329" s="6"/>
      <c r="D329" s="6"/>
      <c r="F329" s="6"/>
      <c r="G329" s="6"/>
      <c r="H329" s="6"/>
      <c r="J329" s="6"/>
      <c r="K329" s="6"/>
      <c r="L329" s="6"/>
      <c r="M329" s="6"/>
    </row>
    <row r="330" spans="3:13">
      <c r="C330" s="6"/>
      <c r="D330" s="6"/>
      <c r="F330" s="6"/>
      <c r="G330" s="6"/>
      <c r="H330" s="6"/>
      <c r="J330" s="6"/>
      <c r="K330" s="6"/>
      <c r="L330" s="6"/>
      <c r="M330" s="6"/>
    </row>
    <row r="331" spans="3:13">
      <c r="C331" s="6"/>
      <c r="D331" s="6"/>
      <c r="F331" s="6"/>
      <c r="G331" s="6"/>
      <c r="H331" s="6"/>
      <c r="J331" s="6"/>
      <c r="K331" s="6"/>
      <c r="L331" s="6"/>
      <c r="M331" s="6"/>
    </row>
    <row r="332" spans="3:13">
      <c r="C332" s="6"/>
      <c r="D332" s="6"/>
      <c r="F332" s="6"/>
      <c r="G332" s="6"/>
      <c r="H332" s="6"/>
      <c r="J332" s="6"/>
      <c r="K332" s="6"/>
      <c r="L332" s="6"/>
      <c r="M332" s="6"/>
    </row>
    <row r="333" spans="3:13">
      <c r="C333" s="6"/>
      <c r="D333" s="6"/>
      <c r="F333" s="6"/>
      <c r="G333" s="6"/>
      <c r="H333" s="6"/>
      <c r="J333" s="6"/>
      <c r="K333" s="6"/>
      <c r="L333" s="6"/>
      <c r="M333" s="6"/>
    </row>
    <row r="334" spans="3:13">
      <c r="C334" s="6"/>
      <c r="D334" s="6"/>
      <c r="F334" s="6"/>
      <c r="G334" s="6"/>
      <c r="H334" s="6"/>
      <c r="J334" s="6"/>
      <c r="K334" s="6"/>
      <c r="L334" s="6"/>
      <c r="M334" s="6"/>
    </row>
    <row r="335" spans="3:13">
      <c r="C335" s="6"/>
      <c r="D335" s="6"/>
      <c r="F335" s="6"/>
      <c r="G335" s="6"/>
      <c r="H335" s="6"/>
      <c r="J335" s="6"/>
      <c r="K335" s="6"/>
      <c r="L335" s="6"/>
      <c r="M335" s="6"/>
    </row>
    <row r="336" spans="3:13">
      <c r="C336" s="6"/>
      <c r="D336" s="6"/>
      <c r="F336" s="6"/>
      <c r="G336" s="6"/>
      <c r="H336" s="6"/>
      <c r="J336" s="6"/>
      <c r="K336" s="6"/>
      <c r="L336" s="6"/>
      <c r="M336" s="6"/>
    </row>
    <row r="337" spans="3:13">
      <c r="C337" s="6"/>
      <c r="D337" s="6"/>
      <c r="F337" s="6"/>
      <c r="G337" s="6"/>
      <c r="H337" s="6"/>
      <c r="J337" s="6"/>
      <c r="K337" s="6"/>
      <c r="L337" s="6"/>
      <c r="M337" s="6"/>
    </row>
    <row r="338" spans="3:13">
      <c r="C338" s="6"/>
      <c r="D338" s="6"/>
      <c r="F338" s="6"/>
      <c r="G338" s="6"/>
      <c r="H338" s="6"/>
      <c r="J338" s="6"/>
      <c r="K338" s="6"/>
      <c r="L338" s="6"/>
      <c r="M338" s="6"/>
    </row>
    <row r="339" spans="3:13">
      <c r="C339" s="6"/>
      <c r="D339" s="6"/>
      <c r="F339" s="6"/>
      <c r="G339" s="6"/>
      <c r="H339" s="6"/>
      <c r="J339" s="6"/>
      <c r="K339" s="6"/>
      <c r="L339" s="6"/>
      <c r="M339" s="6"/>
    </row>
    <row r="340" spans="3:13">
      <c r="C340" s="6"/>
      <c r="D340" s="6"/>
      <c r="F340" s="6"/>
      <c r="G340" s="6"/>
      <c r="H340" s="6"/>
      <c r="J340" s="6"/>
      <c r="K340" s="6"/>
      <c r="L340" s="6"/>
      <c r="M340" s="6"/>
    </row>
    <row r="341" spans="3:13">
      <c r="C341" s="6"/>
      <c r="D341" s="6"/>
      <c r="F341" s="6"/>
      <c r="G341" s="6"/>
      <c r="H341" s="6"/>
      <c r="J341" s="6"/>
      <c r="K341" s="6"/>
      <c r="L341" s="6"/>
      <c r="M341" s="6"/>
    </row>
    <row r="342" spans="3:13">
      <c r="C342" s="6"/>
      <c r="D342" s="6"/>
      <c r="F342" s="6"/>
      <c r="G342" s="6"/>
      <c r="H342" s="6"/>
      <c r="J342" s="6"/>
      <c r="K342" s="6"/>
      <c r="L342" s="6"/>
      <c r="M342" s="6"/>
    </row>
    <row r="343" spans="3:13">
      <c r="C343" s="6"/>
      <c r="D343" s="6"/>
      <c r="F343" s="6"/>
      <c r="G343" s="6"/>
      <c r="H343" s="6"/>
      <c r="J343" s="6"/>
      <c r="K343" s="6"/>
      <c r="L343" s="6"/>
      <c r="M343" s="6"/>
    </row>
    <row r="344" spans="3:13">
      <c r="C344" s="6"/>
      <c r="D344" s="6"/>
      <c r="F344" s="6"/>
      <c r="G344" s="6"/>
      <c r="H344" s="6"/>
      <c r="J344" s="6"/>
      <c r="K344" s="6"/>
      <c r="L344" s="6"/>
      <c r="M344" s="6"/>
    </row>
    <row r="345" spans="3:13">
      <c r="C345" s="6"/>
      <c r="D345" s="6"/>
      <c r="F345" s="6"/>
      <c r="G345" s="6"/>
      <c r="H345" s="6"/>
      <c r="J345" s="6"/>
      <c r="K345" s="6"/>
      <c r="L345" s="6"/>
      <c r="M345" s="6"/>
    </row>
    <row r="346" spans="3:13">
      <c r="C346" s="6"/>
      <c r="D346" s="6"/>
      <c r="F346" s="6"/>
      <c r="G346" s="6"/>
      <c r="H346" s="6"/>
      <c r="J346" s="6"/>
      <c r="K346" s="6"/>
      <c r="L346" s="6"/>
      <c r="M346" s="6"/>
    </row>
    <row r="347" spans="3:13">
      <c r="C347" s="6"/>
      <c r="D347" s="6"/>
      <c r="F347" s="6"/>
      <c r="G347" s="6"/>
      <c r="H347" s="6"/>
      <c r="J347" s="6"/>
      <c r="K347" s="6"/>
      <c r="L347" s="6"/>
      <c r="M347" s="6"/>
    </row>
    <row r="348" spans="3:13">
      <c r="C348" s="6"/>
      <c r="D348" s="6"/>
      <c r="F348" s="6"/>
      <c r="G348" s="6"/>
      <c r="H348" s="6"/>
      <c r="J348" s="6"/>
      <c r="K348" s="6"/>
      <c r="L348" s="6"/>
      <c r="M348" s="6"/>
    </row>
    <row r="349" spans="3:13">
      <c r="C349" s="6"/>
      <c r="D349" s="6"/>
      <c r="F349" s="6"/>
      <c r="G349" s="6"/>
      <c r="H349" s="6"/>
      <c r="J349" s="6"/>
      <c r="K349" s="6"/>
      <c r="L349" s="6"/>
      <c r="M349" s="6"/>
    </row>
    <row r="350" spans="3:13">
      <c r="C350" s="6"/>
      <c r="D350" s="6"/>
      <c r="F350" s="6"/>
      <c r="G350" s="6"/>
      <c r="H350" s="6"/>
      <c r="J350" s="6"/>
      <c r="K350" s="6"/>
      <c r="L350" s="6"/>
      <c r="M350" s="6"/>
    </row>
    <row r="351" spans="3:13">
      <c r="C351" s="6"/>
      <c r="D351" s="6"/>
      <c r="F351" s="6"/>
      <c r="G351" s="6"/>
      <c r="H351" s="6"/>
      <c r="J351" s="6"/>
      <c r="K351" s="6"/>
      <c r="L351" s="6"/>
      <c r="M351" s="6"/>
    </row>
    <row r="352" spans="3:13">
      <c r="C352" s="6"/>
      <c r="D352" s="6"/>
      <c r="F352" s="6"/>
      <c r="G352" s="6"/>
      <c r="H352" s="6"/>
      <c r="J352" s="6"/>
      <c r="K352" s="6"/>
      <c r="L352" s="6"/>
      <c r="M352" s="6"/>
    </row>
    <row r="353" spans="3:13">
      <c r="C353" s="6"/>
      <c r="D353" s="6"/>
      <c r="F353" s="6"/>
      <c r="G353" s="6"/>
      <c r="H353" s="6"/>
      <c r="J353" s="6"/>
      <c r="K353" s="6"/>
      <c r="L353" s="6"/>
      <c r="M353" s="6"/>
    </row>
    <row r="354" spans="3:13">
      <c r="C354" s="6"/>
      <c r="D354" s="6"/>
      <c r="F354" s="6"/>
      <c r="G354" s="6"/>
      <c r="H354" s="6"/>
      <c r="J354" s="6"/>
      <c r="K354" s="6"/>
      <c r="L354" s="6"/>
      <c r="M354" s="6"/>
    </row>
    <row r="355" spans="3:13">
      <c r="C355" s="6"/>
      <c r="D355" s="6"/>
      <c r="F355" s="6"/>
      <c r="G355" s="6"/>
      <c r="H355" s="6"/>
      <c r="J355" s="6"/>
      <c r="K355" s="6"/>
      <c r="L355" s="6"/>
      <c r="M355" s="6"/>
    </row>
    <row r="356" spans="3:13">
      <c r="C356" s="6"/>
      <c r="D356" s="6"/>
      <c r="F356" s="6"/>
      <c r="G356" s="6"/>
      <c r="H356" s="6"/>
      <c r="J356" s="6"/>
      <c r="K356" s="6"/>
      <c r="L356" s="6"/>
      <c r="M356" s="6"/>
    </row>
    <row r="357" spans="3:13">
      <c r="C357" s="6"/>
      <c r="D357" s="6"/>
      <c r="F357" s="6"/>
      <c r="G357" s="6"/>
      <c r="H357" s="6"/>
      <c r="J357" s="6"/>
      <c r="K357" s="6"/>
      <c r="L357" s="6"/>
      <c r="M357" s="6"/>
    </row>
    <row r="358" spans="3:13">
      <c r="C358" s="6"/>
      <c r="D358" s="6"/>
      <c r="F358" s="6"/>
      <c r="G358" s="6"/>
      <c r="H358" s="6"/>
      <c r="J358" s="6"/>
      <c r="K358" s="6"/>
      <c r="L358" s="6"/>
      <c r="M358" s="6"/>
    </row>
    <row r="359" spans="3:13">
      <c r="C359" s="6"/>
      <c r="D359" s="6"/>
      <c r="F359" s="6"/>
      <c r="G359" s="6"/>
      <c r="H359" s="6"/>
      <c r="J359" s="6"/>
      <c r="K359" s="6"/>
      <c r="L359" s="6"/>
      <c r="M359" s="6"/>
    </row>
    <row r="360" spans="3:13">
      <c r="C360" s="6"/>
      <c r="D360" s="6"/>
      <c r="F360" s="6"/>
      <c r="G360" s="6"/>
      <c r="H360" s="6"/>
      <c r="J360" s="6"/>
      <c r="K360" s="6"/>
      <c r="L360" s="6"/>
      <c r="M360" s="6"/>
    </row>
    <row r="361" spans="3:13">
      <c r="C361" s="6"/>
      <c r="D361" s="6"/>
      <c r="F361" s="6"/>
      <c r="G361" s="6"/>
      <c r="H361" s="6"/>
      <c r="J361" s="6"/>
      <c r="K361" s="6"/>
      <c r="L361" s="6"/>
      <c r="M361" s="6"/>
    </row>
    <row r="362" spans="3:13">
      <c r="C362" s="6"/>
      <c r="D362" s="6"/>
      <c r="F362" s="6"/>
      <c r="G362" s="6"/>
      <c r="H362" s="6"/>
      <c r="J362" s="6"/>
      <c r="K362" s="6"/>
      <c r="L362" s="6"/>
      <c r="M362" s="6"/>
    </row>
    <row r="363" spans="3:13">
      <c r="C363" s="6"/>
      <c r="D363" s="6"/>
      <c r="F363" s="6"/>
      <c r="G363" s="6"/>
      <c r="H363" s="6"/>
      <c r="J363" s="6"/>
      <c r="K363" s="6"/>
      <c r="L363" s="6"/>
      <c r="M363" s="6"/>
    </row>
    <row r="364" spans="3:13">
      <c r="C364" s="6"/>
      <c r="D364" s="6"/>
      <c r="F364" s="6"/>
      <c r="G364" s="6"/>
      <c r="H364" s="6"/>
      <c r="J364" s="6"/>
      <c r="K364" s="6"/>
      <c r="L364" s="6"/>
      <c r="M364" s="6"/>
    </row>
    <row r="365" spans="3:13">
      <c r="C365" s="6"/>
      <c r="D365" s="6"/>
      <c r="F365" s="6"/>
      <c r="G365" s="6"/>
      <c r="H365" s="6"/>
      <c r="J365" s="6"/>
      <c r="K365" s="6"/>
      <c r="L365" s="6"/>
      <c r="M365" s="6"/>
    </row>
    <row r="366" spans="3:13">
      <c r="C366" s="6"/>
      <c r="D366" s="6"/>
      <c r="F366" s="6"/>
      <c r="G366" s="6"/>
      <c r="H366" s="6"/>
      <c r="J366" s="6"/>
      <c r="K366" s="6"/>
      <c r="L366" s="6"/>
      <c r="M366" s="6"/>
    </row>
    <row r="367" spans="3:13">
      <c r="C367" s="6"/>
      <c r="D367" s="6"/>
      <c r="F367" s="6"/>
      <c r="G367" s="6"/>
      <c r="H367" s="6"/>
      <c r="J367" s="6"/>
      <c r="K367" s="6"/>
      <c r="L367" s="6"/>
      <c r="M367" s="6"/>
    </row>
    <row r="368" spans="3:13">
      <c r="C368" s="6"/>
      <c r="D368" s="6"/>
      <c r="F368" s="6"/>
      <c r="G368" s="6"/>
      <c r="H368" s="6"/>
      <c r="J368" s="6"/>
      <c r="K368" s="6"/>
      <c r="L368" s="6"/>
      <c r="M368" s="6"/>
    </row>
    <row r="369" spans="3:13">
      <c r="C369" s="6"/>
      <c r="D369" s="6"/>
      <c r="F369" s="6"/>
      <c r="G369" s="6"/>
      <c r="H369" s="6"/>
      <c r="J369" s="6"/>
      <c r="K369" s="6"/>
      <c r="L369" s="6"/>
      <c r="M369" s="6"/>
    </row>
    <row r="370" spans="3:13">
      <c r="C370" s="6"/>
      <c r="D370" s="6"/>
      <c r="F370" s="6"/>
      <c r="G370" s="6"/>
      <c r="H370" s="6"/>
      <c r="J370" s="6"/>
      <c r="K370" s="6"/>
      <c r="L370" s="6"/>
      <c r="M370" s="6"/>
    </row>
    <row r="371" spans="3:13">
      <c r="C371" s="6"/>
      <c r="D371" s="6"/>
      <c r="F371" s="6"/>
      <c r="G371" s="6"/>
      <c r="H371" s="6"/>
      <c r="J371" s="6"/>
      <c r="K371" s="6"/>
      <c r="L371" s="6"/>
      <c r="M371" s="6"/>
    </row>
    <row r="372" spans="3:13">
      <c r="C372" s="6"/>
      <c r="D372" s="6"/>
      <c r="F372" s="6"/>
      <c r="G372" s="6"/>
      <c r="H372" s="6"/>
      <c r="J372" s="6"/>
      <c r="K372" s="6"/>
      <c r="L372" s="6"/>
      <c r="M372" s="6"/>
    </row>
    <row r="373" spans="3:13">
      <c r="C373" s="6"/>
      <c r="D373" s="6"/>
      <c r="F373" s="6"/>
      <c r="G373" s="6"/>
      <c r="H373" s="6"/>
      <c r="J373" s="6"/>
      <c r="K373" s="6"/>
      <c r="L373" s="6"/>
      <c r="M373" s="6"/>
    </row>
    <row r="374" spans="3:13">
      <c r="C374" s="6"/>
      <c r="D374" s="6"/>
      <c r="F374" s="6"/>
      <c r="G374" s="6"/>
      <c r="H374" s="6"/>
      <c r="J374" s="6"/>
      <c r="K374" s="6"/>
      <c r="L374" s="6"/>
      <c r="M374" s="6"/>
    </row>
    <row r="375" spans="3:13">
      <c r="C375" s="6"/>
      <c r="D375" s="6"/>
      <c r="F375" s="6"/>
      <c r="G375" s="6"/>
      <c r="H375" s="6"/>
      <c r="J375" s="6"/>
      <c r="K375" s="6"/>
      <c r="L375" s="6"/>
      <c r="M375" s="6"/>
    </row>
    <row r="376" spans="3:13">
      <c r="C376" s="6"/>
      <c r="D376" s="6"/>
      <c r="F376" s="6"/>
      <c r="G376" s="6"/>
      <c r="H376" s="6"/>
      <c r="J376" s="6"/>
      <c r="K376" s="6"/>
      <c r="L376" s="6"/>
      <c r="M376" s="6"/>
    </row>
    <row r="377" spans="3:13">
      <c r="C377" s="6"/>
      <c r="D377" s="6"/>
      <c r="F377" s="6"/>
      <c r="G377" s="6"/>
      <c r="H377" s="6"/>
      <c r="J377" s="6"/>
      <c r="K377" s="6"/>
      <c r="L377" s="6"/>
      <c r="M377" s="6"/>
    </row>
    <row r="378" spans="3:13">
      <c r="C378" s="6"/>
      <c r="D378" s="6"/>
      <c r="F378" s="6"/>
      <c r="G378" s="6"/>
      <c r="H378" s="6"/>
      <c r="J378" s="6"/>
      <c r="K378" s="6"/>
      <c r="L378" s="6"/>
      <c r="M378" s="6"/>
    </row>
    <row r="379" spans="3:13">
      <c r="C379" s="6"/>
      <c r="D379" s="6"/>
      <c r="F379" s="6"/>
      <c r="G379" s="6"/>
      <c r="H379" s="6"/>
      <c r="J379" s="6"/>
      <c r="K379" s="6"/>
      <c r="L379" s="6"/>
      <c r="M379" s="6"/>
    </row>
    <row r="380" spans="3:13">
      <c r="C380" s="6"/>
      <c r="D380" s="6"/>
      <c r="F380" s="6"/>
      <c r="G380" s="6"/>
      <c r="H380" s="6"/>
      <c r="J380" s="6"/>
      <c r="K380" s="6"/>
      <c r="L380" s="6"/>
      <c r="M380" s="6"/>
    </row>
    <row r="381" spans="3:13">
      <c r="C381" s="6"/>
      <c r="D381" s="6"/>
      <c r="F381" s="6"/>
      <c r="G381" s="6"/>
      <c r="H381" s="6"/>
      <c r="J381" s="6"/>
      <c r="K381" s="6"/>
      <c r="L381" s="6"/>
      <c r="M381" s="6"/>
    </row>
    <row r="382" spans="3:13">
      <c r="C382" s="6"/>
      <c r="D382" s="6"/>
      <c r="F382" s="6"/>
      <c r="G382" s="6"/>
      <c r="H382" s="6"/>
      <c r="J382" s="6"/>
      <c r="K382" s="6"/>
      <c r="L382" s="6"/>
      <c r="M382" s="6"/>
    </row>
    <row r="383" spans="3:13">
      <c r="C383" s="6"/>
      <c r="D383" s="6"/>
      <c r="F383" s="6"/>
      <c r="G383" s="6"/>
      <c r="H383" s="6"/>
      <c r="J383" s="6"/>
      <c r="K383" s="6"/>
      <c r="L383" s="6"/>
      <c r="M383" s="6"/>
    </row>
    <row r="384" spans="3:13">
      <c r="C384" s="6"/>
      <c r="D384" s="6"/>
      <c r="F384" s="6"/>
      <c r="G384" s="6"/>
      <c r="H384" s="6"/>
      <c r="J384" s="6"/>
      <c r="K384" s="6"/>
      <c r="L384" s="6"/>
      <c r="M384" s="6"/>
    </row>
    <row r="385" spans="3:13">
      <c r="C385" s="6"/>
      <c r="D385" s="6"/>
      <c r="F385" s="6"/>
      <c r="G385" s="6"/>
      <c r="H385" s="6"/>
      <c r="J385" s="6"/>
      <c r="K385" s="6"/>
      <c r="L385" s="6"/>
      <c r="M385" s="6"/>
    </row>
    <row r="386" spans="3:13">
      <c r="C386" s="6"/>
      <c r="D386" s="6"/>
      <c r="F386" s="6"/>
      <c r="G386" s="6"/>
      <c r="H386" s="6"/>
      <c r="J386" s="6"/>
      <c r="K386" s="6"/>
      <c r="L386" s="6"/>
      <c r="M386" s="6"/>
    </row>
    <row r="387" spans="3:13">
      <c r="C387" s="6"/>
      <c r="D387" s="6"/>
      <c r="F387" s="6"/>
      <c r="G387" s="6"/>
      <c r="H387" s="6"/>
      <c r="J387" s="6"/>
      <c r="K387" s="6"/>
      <c r="L387" s="6"/>
      <c r="M387" s="6"/>
    </row>
    <row r="388" spans="3:13">
      <c r="C388" s="6"/>
      <c r="D388" s="6"/>
      <c r="F388" s="6"/>
      <c r="G388" s="6"/>
      <c r="H388" s="6"/>
      <c r="J388" s="6"/>
      <c r="K388" s="6"/>
      <c r="L388" s="6"/>
      <c r="M388" s="6"/>
    </row>
    <row r="389" spans="3:13">
      <c r="C389" s="6"/>
      <c r="D389" s="6"/>
      <c r="F389" s="6"/>
      <c r="G389" s="6"/>
      <c r="H389" s="6"/>
      <c r="J389" s="6"/>
      <c r="K389" s="6"/>
      <c r="L389" s="6"/>
      <c r="M389" s="6"/>
    </row>
    <row r="390" spans="3:13">
      <c r="C390" s="6"/>
      <c r="D390" s="6"/>
      <c r="F390" s="6"/>
      <c r="G390" s="6"/>
      <c r="H390" s="6"/>
      <c r="J390" s="6"/>
      <c r="K390" s="6"/>
      <c r="L390" s="6"/>
      <c r="M390" s="6"/>
    </row>
    <row r="391" spans="3:13">
      <c r="C391" s="6"/>
      <c r="D391" s="6"/>
      <c r="F391" s="6"/>
      <c r="G391" s="6"/>
      <c r="H391" s="6"/>
      <c r="J391" s="6"/>
      <c r="K391" s="6"/>
      <c r="L391" s="6"/>
      <c r="M391" s="6"/>
    </row>
    <row r="392" spans="3:13">
      <c r="C392" s="6"/>
      <c r="D392" s="6"/>
      <c r="F392" s="6"/>
      <c r="G392" s="6"/>
      <c r="H392" s="6"/>
      <c r="J392" s="6"/>
      <c r="K392" s="6"/>
      <c r="L392" s="6"/>
      <c r="M392" s="6"/>
    </row>
    <row r="393" spans="3:13">
      <c r="C393" s="6"/>
      <c r="D393" s="6"/>
      <c r="F393" s="6"/>
      <c r="G393" s="6"/>
      <c r="H393" s="6"/>
      <c r="J393" s="6"/>
      <c r="K393" s="6"/>
      <c r="L393" s="6"/>
      <c r="M393" s="6"/>
    </row>
    <row r="394" spans="3:13">
      <c r="C394" s="6"/>
      <c r="D394" s="6"/>
      <c r="F394" s="6"/>
      <c r="G394" s="6"/>
      <c r="H394" s="6"/>
      <c r="J394" s="6"/>
      <c r="K394" s="6"/>
      <c r="L394" s="6"/>
      <c r="M394" s="6"/>
    </row>
    <row r="395" spans="3:13">
      <c r="C395" s="6"/>
      <c r="D395" s="6"/>
      <c r="F395" s="6"/>
      <c r="G395" s="6"/>
      <c r="H395" s="6"/>
      <c r="J395" s="6"/>
      <c r="K395" s="6"/>
      <c r="L395" s="6"/>
      <c r="M395" s="6"/>
    </row>
    <row r="396" spans="3:13">
      <c r="C396" s="6"/>
      <c r="D396" s="6"/>
      <c r="F396" s="6"/>
      <c r="G396" s="6"/>
      <c r="H396" s="6"/>
      <c r="J396" s="6"/>
      <c r="K396" s="6"/>
      <c r="L396" s="6"/>
      <c r="M396" s="6"/>
    </row>
    <row r="397" spans="3:13">
      <c r="C397" s="6"/>
      <c r="D397" s="6"/>
      <c r="F397" s="6"/>
      <c r="G397" s="6"/>
      <c r="H397" s="6"/>
      <c r="J397" s="6"/>
      <c r="K397" s="6"/>
      <c r="L397" s="6"/>
      <c r="M397" s="6"/>
    </row>
    <row r="398" spans="3:13">
      <c r="C398" s="6"/>
      <c r="D398" s="6"/>
      <c r="F398" s="6"/>
      <c r="G398" s="6"/>
      <c r="H398" s="6"/>
      <c r="J398" s="6"/>
      <c r="K398" s="6"/>
      <c r="L398" s="6"/>
      <c r="M398" s="6"/>
    </row>
    <row r="399" spans="3:13">
      <c r="C399" s="6"/>
      <c r="D399" s="6"/>
      <c r="F399" s="6"/>
      <c r="G399" s="6"/>
      <c r="H399" s="6"/>
      <c r="J399" s="6"/>
      <c r="K399" s="6"/>
      <c r="L399" s="6"/>
      <c r="M399" s="6"/>
    </row>
    <row r="400" spans="3:13">
      <c r="C400" s="6"/>
      <c r="D400" s="6"/>
      <c r="F400" s="6"/>
      <c r="G400" s="6"/>
      <c r="H400" s="6"/>
      <c r="J400" s="6"/>
      <c r="K400" s="6"/>
      <c r="L400" s="6"/>
      <c r="M400" s="6"/>
    </row>
    <row r="401" spans="3:13">
      <c r="C401" s="6"/>
      <c r="D401" s="6"/>
      <c r="F401" s="6"/>
      <c r="G401" s="6"/>
      <c r="H401" s="6"/>
      <c r="J401" s="6"/>
      <c r="K401" s="6"/>
      <c r="L401" s="6"/>
      <c r="M401" s="6"/>
    </row>
    <row r="402" spans="3:13">
      <c r="C402" s="6"/>
      <c r="D402" s="6"/>
      <c r="F402" s="6"/>
      <c r="G402" s="6"/>
      <c r="H402" s="6"/>
      <c r="J402" s="6"/>
      <c r="K402" s="6"/>
      <c r="L402" s="6"/>
      <c r="M402" s="6"/>
    </row>
    <row r="403" spans="3:13">
      <c r="C403" s="6"/>
      <c r="D403" s="6"/>
      <c r="F403" s="6"/>
      <c r="G403" s="6"/>
      <c r="H403" s="6"/>
      <c r="J403" s="6"/>
      <c r="K403" s="6"/>
      <c r="L403" s="6"/>
      <c r="M403" s="6"/>
    </row>
    <row r="404" spans="3:13">
      <c r="C404" s="6"/>
      <c r="D404" s="6"/>
      <c r="F404" s="6"/>
      <c r="G404" s="6"/>
      <c r="H404" s="6"/>
      <c r="J404" s="6"/>
      <c r="K404" s="6"/>
      <c r="L404" s="6"/>
      <c r="M404" s="6"/>
    </row>
    <row r="405" spans="3:13">
      <c r="C405" s="6"/>
      <c r="D405" s="6"/>
      <c r="F405" s="6"/>
      <c r="G405" s="6"/>
      <c r="H405" s="6"/>
      <c r="J405" s="6"/>
      <c r="K405" s="6"/>
      <c r="L405" s="6"/>
      <c r="M405" s="6"/>
    </row>
    <row r="406" spans="3:13">
      <c r="C406" s="6"/>
      <c r="D406" s="6"/>
      <c r="F406" s="6"/>
      <c r="G406" s="6"/>
      <c r="H406" s="6"/>
      <c r="J406" s="6"/>
      <c r="K406" s="6"/>
      <c r="L406" s="6"/>
      <c r="M406" s="6"/>
    </row>
    <row r="407" spans="3:13">
      <c r="C407" s="6"/>
      <c r="D407" s="6"/>
      <c r="F407" s="6"/>
      <c r="G407" s="6"/>
      <c r="H407" s="6"/>
      <c r="J407" s="6"/>
      <c r="K407" s="6"/>
      <c r="L407" s="6"/>
      <c r="M407" s="6"/>
    </row>
    <row r="408" spans="3:13">
      <c r="C408" s="6"/>
      <c r="D408" s="6"/>
      <c r="F408" s="6"/>
      <c r="G408" s="6"/>
      <c r="H408" s="6"/>
      <c r="J408" s="6"/>
      <c r="K408" s="6"/>
      <c r="L408" s="6"/>
      <c r="M408" s="6"/>
    </row>
    <row r="409" spans="3:13">
      <c r="C409" s="6"/>
      <c r="D409" s="6"/>
      <c r="F409" s="6"/>
      <c r="G409" s="6"/>
      <c r="H409" s="6"/>
      <c r="J409" s="6"/>
      <c r="K409" s="6"/>
      <c r="L409" s="6"/>
      <c r="M409" s="6"/>
    </row>
    <row r="410" spans="3:13">
      <c r="C410" s="6"/>
      <c r="D410" s="6"/>
      <c r="F410" s="6"/>
      <c r="G410" s="6"/>
      <c r="H410" s="6"/>
      <c r="J410" s="6"/>
      <c r="K410" s="6"/>
      <c r="L410" s="6"/>
      <c r="M410" s="6"/>
    </row>
    <row r="411" spans="3:13">
      <c r="C411" s="6"/>
      <c r="D411" s="6"/>
      <c r="F411" s="6"/>
      <c r="G411" s="6"/>
      <c r="H411" s="6"/>
      <c r="J411" s="6"/>
      <c r="K411" s="6"/>
      <c r="L411" s="6"/>
      <c r="M411" s="6"/>
    </row>
    <row r="412" spans="3:13">
      <c r="C412" s="6"/>
      <c r="D412" s="6"/>
      <c r="F412" s="6"/>
      <c r="G412" s="6"/>
      <c r="H412" s="6"/>
      <c r="J412" s="6"/>
      <c r="K412" s="6"/>
      <c r="L412" s="6"/>
      <c r="M412" s="6"/>
    </row>
    <row r="413" spans="3:13">
      <c r="C413" s="6"/>
      <c r="D413" s="6"/>
      <c r="F413" s="6"/>
      <c r="G413" s="6"/>
      <c r="H413" s="6"/>
      <c r="J413" s="6"/>
      <c r="K413" s="6"/>
      <c r="L413" s="6"/>
      <c r="M413" s="6"/>
    </row>
    <row r="414" spans="3:13">
      <c r="C414" s="6"/>
      <c r="D414" s="6"/>
      <c r="F414" s="6"/>
      <c r="G414" s="6"/>
      <c r="H414" s="6"/>
      <c r="J414" s="6"/>
      <c r="K414" s="6"/>
      <c r="L414" s="6"/>
      <c r="M414" s="6"/>
    </row>
    <row r="415" spans="3:13">
      <c r="C415" s="6"/>
      <c r="D415" s="6"/>
      <c r="F415" s="6"/>
      <c r="G415" s="6"/>
      <c r="H415" s="6"/>
      <c r="J415" s="6"/>
      <c r="K415" s="6"/>
      <c r="L415" s="6"/>
      <c r="M415" s="6"/>
    </row>
    <row r="416" spans="3:13">
      <c r="C416" s="6"/>
      <c r="D416" s="6"/>
      <c r="F416" s="6"/>
      <c r="G416" s="6"/>
      <c r="H416" s="6"/>
      <c r="J416" s="6"/>
      <c r="K416" s="6"/>
      <c r="L416" s="6"/>
      <c r="M416" s="6"/>
    </row>
    <row r="417" spans="3:13">
      <c r="C417" s="6"/>
      <c r="D417" s="6"/>
      <c r="F417" s="6"/>
      <c r="G417" s="6"/>
      <c r="H417" s="6"/>
      <c r="J417" s="6"/>
      <c r="K417" s="6"/>
      <c r="L417" s="6"/>
      <c r="M417" s="6"/>
    </row>
    <row r="418" spans="3:13">
      <c r="C418" s="6"/>
      <c r="D418" s="6"/>
      <c r="F418" s="6"/>
      <c r="G418" s="6"/>
      <c r="H418" s="6"/>
      <c r="J418" s="6"/>
      <c r="K418" s="6"/>
      <c r="L418" s="6"/>
      <c r="M418" s="6"/>
    </row>
    <row r="419" spans="3:13">
      <c r="C419" s="6"/>
      <c r="D419" s="6"/>
      <c r="F419" s="6"/>
      <c r="G419" s="6"/>
      <c r="H419" s="6"/>
      <c r="J419" s="6"/>
      <c r="K419" s="6"/>
      <c r="L419" s="6"/>
      <c r="M419" s="6"/>
    </row>
    <row r="420" spans="3:13">
      <c r="C420" s="6"/>
      <c r="D420" s="6"/>
      <c r="F420" s="6"/>
      <c r="G420" s="6"/>
      <c r="H420" s="6"/>
      <c r="J420" s="6"/>
      <c r="K420" s="6"/>
      <c r="L420" s="6"/>
      <c r="M420" s="6"/>
    </row>
    <row r="421" spans="3:13">
      <c r="C421" s="6"/>
      <c r="D421" s="6"/>
      <c r="F421" s="6"/>
      <c r="G421" s="6"/>
      <c r="H421" s="6"/>
      <c r="J421" s="6"/>
      <c r="K421" s="6"/>
      <c r="L421" s="6"/>
      <c r="M421" s="6"/>
    </row>
    <row r="422" spans="3:13">
      <c r="C422" s="6"/>
      <c r="D422" s="6"/>
      <c r="F422" s="6"/>
      <c r="G422" s="6"/>
      <c r="H422" s="6"/>
      <c r="J422" s="6"/>
      <c r="K422" s="6"/>
      <c r="L422" s="6"/>
      <c r="M422" s="6"/>
    </row>
    <row r="423" spans="3:13">
      <c r="C423" s="6"/>
      <c r="D423" s="6"/>
      <c r="F423" s="6"/>
      <c r="G423" s="6"/>
      <c r="H423" s="6"/>
      <c r="J423" s="6"/>
      <c r="K423" s="6"/>
      <c r="L423" s="6"/>
      <c r="M423" s="6"/>
    </row>
    <row r="424" spans="3:13">
      <c r="C424" s="6"/>
      <c r="D424" s="6"/>
      <c r="F424" s="6"/>
      <c r="G424" s="6"/>
      <c r="H424" s="6"/>
      <c r="J424" s="6"/>
      <c r="K424" s="6"/>
      <c r="L424" s="6"/>
      <c r="M424" s="6"/>
    </row>
    <row r="425" spans="3:13">
      <c r="C425" s="6"/>
      <c r="D425" s="6"/>
      <c r="F425" s="6"/>
      <c r="G425" s="6"/>
      <c r="H425" s="6"/>
      <c r="J425" s="6"/>
      <c r="K425" s="6"/>
      <c r="L425" s="6"/>
      <c r="M425" s="6"/>
    </row>
    <row r="426" spans="3:13">
      <c r="C426" s="6"/>
      <c r="D426" s="6"/>
      <c r="F426" s="6"/>
      <c r="G426" s="6"/>
      <c r="H426" s="6"/>
      <c r="J426" s="6"/>
      <c r="K426" s="6"/>
      <c r="L426" s="6"/>
      <c r="M426" s="6"/>
    </row>
    <row r="427" spans="3:13">
      <c r="C427" s="6"/>
      <c r="D427" s="6"/>
      <c r="F427" s="6"/>
      <c r="G427" s="6"/>
      <c r="H427" s="6"/>
      <c r="J427" s="6"/>
      <c r="K427" s="6"/>
      <c r="L427" s="6"/>
      <c r="M427" s="6"/>
    </row>
    <row r="428" spans="3:13">
      <c r="C428" s="6"/>
      <c r="D428" s="6"/>
      <c r="F428" s="6"/>
      <c r="G428" s="6"/>
      <c r="H428" s="6"/>
      <c r="J428" s="6"/>
      <c r="K428" s="6"/>
      <c r="L428" s="6"/>
      <c r="M428" s="6"/>
    </row>
    <row r="429" spans="3:13">
      <c r="C429" s="6"/>
      <c r="D429" s="6"/>
      <c r="F429" s="6"/>
      <c r="G429" s="6"/>
      <c r="H429" s="6"/>
      <c r="J429" s="6"/>
      <c r="K429" s="6"/>
      <c r="L429" s="6"/>
      <c r="M429" s="6"/>
    </row>
    <row r="430" spans="3:13">
      <c r="C430" s="6"/>
      <c r="D430" s="6"/>
      <c r="F430" s="6"/>
      <c r="G430" s="6"/>
      <c r="H430" s="6"/>
      <c r="J430" s="6"/>
      <c r="K430" s="6"/>
      <c r="L430" s="6"/>
      <c r="M430" s="6"/>
    </row>
    <row r="431" spans="3:13">
      <c r="C431" s="6"/>
      <c r="D431" s="6"/>
      <c r="F431" s="6"/>
      <c r="G431" s="6"/>
      <c r="H431" s="6"/>
      <c r="J431" s="6"/>
      <c r="K431" s="6"/>
      <c r="L431" s="6"/>
      <c r="M431" s="6"/>
    </row>
    <row r="432" spans="3:13">
      <c r="C432" s="6"/>
      <c r="D432" s="6"/>
      <c r="F432" s="6"/>
      <c r="G432" s="6"/>
      <c r="H432" s="6"/>
      <c r="J432" s="6"/>
      <c r="K432" s="6"/>
      <c r="L432" s="6"/>
      <c r="M432" s="6"/>
    </row>
    <row r="433" spans="3:13">
      <c r="C433" s="6"/>
      <c r="D433" s="6"/>
      <c r="F433" s="6"/>
      <c r="G433" s="6"/>
      <c r="H433" s="6"/>
      <c r="J433" s="6"/>
      <c r="K433" s="6"/>
      <c r="L433" s="6"/>
      <c r="M433" s="6"/>
    </row>
    <row r="434" spans="3:13">
      <c r="C434" s="6"/>
      <c r="D434" s="6"/>
      <c r="F434" s="6"/>
      <c r="G434" s="6"/>
      <c r="H434" s="6"/>
      <c r="J434" s="6"/>
      <c r="K434" s="6"/>
      <c r="L434" s="6"/>
      <c r="M434" s="6"/>
    </row>
    <row r="435" spans="3:13">
      <c r="C435" s="6"/>
      <c r="D435" s="6"/>
      <c r="F435" s="6"/>
      <c r="G435" s="6"/>
      <c r="H435" s="6"/>
      <c r="J435" s="6"/>
      <c r="K435" s="6"/>
      <c r="L435" s="6"/>
      <c r="M435" s="6"/>
    </row>
    <row r="436" spans="3:13">
      <c r="C436" s="6"/>
      <c r="D436" s="6"/>
      <c r="F436" s="6"/>
      <c r="G436" s="6"/>
      <c r="H436" s="6"/>
      <c r="J436" s="6"/>
      <c r="K436" s="6"/>
      <c r="L436" s="6"/>
      <c r="M436" s="6"/>
    </row>
    <row r="437" spans="3:13">
      <c r="C437" s="6"/>
      <c r="D437" s="6"/>
      <c r="F437" s="6"/>
      <c r="G437" s="6"/>
      <c r="H437" s="6"/>
      <c r="J437" s="6"/>
      <c r="K437" s="6"/>
      <c r="L437" s="6"/>
      <c r="M437" s="6"/>
    </row>
    <row r="438" spans="3:13">
      <c r="C438" s="6"/>
      <c r="D438" s="6"/>
      <c r="F438" s="6"/>
      <c r="G438" s="6"/>
      <c r="H438" s="6"/>
      <c r="J438" s="6"/>
      <c r="K438" s="6"/>
      <c r="L438" s="6"/>
      <c r="M438" s="6"/>
    </row>
    <row r="439" spans="3:13">
      <c r="C439" s="6"/>
      <c r="D439" s="6"/>
      <c r="F439" s="6"/>
      <c r="G439" s="6"/>
      <c r="H439" s="6"/>
      <c r="J439" s="6"/>
      <c r="K439" s="6"/>
      <c r="L439" s="6"/>
      <c r="M439" s="6"/>
    </row>
    <row r="440" spans="3:13">
      <c r="C440" s="6"/>
      <c r="D440" s="6"/>
      <c r="F440" s="6"/>
      <c r="G440" s="6"/>
      <c r="H440" s="6"/>
      <c r="J440" s="6"/>
      <c r="K440" s="6"/>
      <c r="L440" s="6"/>
      <c r="M440" s="6"/>
    </row>
    <row r="441" spans="3:13">
      <c r="C441" s="6"/>
      <c r="D441" s="6"/>
      <c r="F441" s="6"/>
      <c r="G441" s="6"/>
      <c r="H441" s="6"/>
      <c r="J441" s="6"/>
      <c r="K441" s="6"/>
      <c r="L441" s="6"/>
      <c r="M441" s="6"/>
    </row>
    <row r="442" spans="3:13">
      <c r="C442" s="6"/>
      <c r="D442" s="6"/>
      <c r="F442" s="6"/>
      <c r="G442" s="6"/>
      <c r="H442" s="6"/>
      <c r="J442" s="6"/>
      <c r="K442" s="6"/>
      <c r="L442" s="6"/>
      <c r="M442" s="6"/>
    </row>
    <row r="443" spans="3:13">
      <c r="C443" s="6"/>
      <c r="D443" s="6"/>
      <c r="F443" s="6"/>
      <c r="G443" s="6"/>
      <c r="H443" s="6"/>
      <c r="J443" s="6"/>
      <c r="K443" s="6"/>
      <c r="L443" s="6"/>
      <c r="M443" s="6"/>
    </row>
    <row r="444" spans="3:13">
      <c r="C444" s="6"/>
      <c r="D444" s="6"/>
      <c r="F444" s="6"/>
      <c r="G444" s="6"/>
      <c r="H444" s="6"/>
      <c r="J444" s="6"/>
      <c r="K444" s="6"/>
      <c r="L444" s="6"/>
      <c r="M444" s="6"/>
    </row>
    <row r="445" spans="3:13">
      <c r="C445" s="6"/>
      <c r="D445" s="6"/>
      <c r="F445" s="6"/>
      <c r="G445" s="6"/>
      <c r="H445" s="6"/>
      <c r="J445" s="6"/>
      <c r="K445" s="6"/>
      <c r="L445" s="6"/>
      <c r="M445" s="6"/>
    </row>
    <row r="446" spans="3:13">
      <c r="C446" s="6"/>
      <c r="D446" s="6"/>
      <c r="F446" s="6"/>
      <c r="G446" s="6"/>
      <c r="H446" s="6"/>
      <c r="J446" s="6"/>
      <c r="K446" s="6"/>
      <c r="L446" s="6"/>
      <c r="M446" s="6"/>
    </row>
    <row r="447" spans="3:13">
      <c r="C447" s="6"/>
      <c r="D447" s="6"/>
      <c r="F447" s="6"/>
      <c r="G447" s="6"/>
      <c r="H447" s="6"/>
      <c r="J447" s="6"/>
      <c r="K447" s="6"/>
      <c r="L447" s="6"/>
      <c r="M447" s="6"/>
    </row>
    <row r="448" spans="3:13">
      <c r="C448" s="6"/>
      <c r="D448" s="6"/>
      <c r="F448" s="6"/>
      <c r="G448" s="6"/>
      <c r="H448" s="6"/>
      <c r="J448" s="6"/>
      <c r="K448" s="6"/>
      <c r="L448" s="6"/>
      <c r="M448" s="6"/>
    </row>
    <row r="449" spans="3:13">
      <c r="C449" s="6"/>
      <c r="D449" s="6"/>
      <c r="F449" s="6"/>
      <c r="G449" s="6"/>
      <c r="H449" s="6"/>
      <c r="J449" s="6"/>
      <c r="K449" s="6"/>
      <c r="L449" s="6"/>
      <c r="M449" s="6"/>
    </row>
    <row r="450" spans="3:13">
      <c r="C450" s="6"/>
      <c r="D450" s="6"/>
      <c r="F450" s="6"/>
      <c r="G450" s="6"/>
      <c r="H450" s="6"/>
      <c r="J450" s="6"/>
      <c r="K450" s="6"/>
      <c r="L450" s="6"/>
      <c r="M450" s="6"/>
    </row>
    <row r="451" spans="3:13">
      <c r="C451" s="6"/>
      <c r="D451" s="6"/>
      <c r="F451" s="6"/>
      <c r="G451" s="6"/>
      <c r="H451" s="6"/>
      <c r="J451" s="6"/>
      <c r="K451" s="6"/>
      <c r="L451" s="6"/>
      <c r="M451" s="6"/>
    </row>
    <row r="452" spans="3:13">
      <c r="C452" s="6"/>
      <c r="D452" s="6"/>
      <c r="F452" s="6"/>
      <c r="G452" s="6"/>
      <c r="H452" s="6"/>
      <c r="J452" s="6"/>
      <c r="K452" s="6"/>
      <c r="L452" s="6"/>
      <c r="M452" s="6"/>
    </row>
    <row r="453" spans="3:13">
      <c r="C453" s="6"/>
      <c r="D453" s="6"/>
      <c r="F453" s="6"/>
      <c r="G453" s="6"/>
      <c r="H453" s="6"/>
      <c r="J453" s="6"/>
      <c r="K453" s="6"/>
      <c r="L453" s="6"/>
      <c r="M453" s="6"/>
    </row>
    <row r="454" spans="3:13">
      <c r="C454" s="6"/>
      <c r="D454" s="6"/>
      <c r="F454" s="6"/>
      <c r="G454" s="6"/>
      <c r="H454" s="6"/>
      <c r="J454" s="6"/>
      <c r="K454" s="6"/>
      <c r="L454" s="6"/>
      <c r="M454" s="6"/>
    </row>
    <row r="455" spans="3:13">
      <c r="C455" s="6"/>
      <c r="D455" s="6"/>
      <c r="F455" s="6"/>
      <c r="G455" s="6"/>
      <c r="H455" s="6"/>
      <c r="J455" s="6"/>
      <c r="K455" s="6"/>
      <c r="L455" s="6"/>
      <c r="M455" s="6"/>
    </row>
    <row r="456" spans="3:13">
      <c r="C456" s="6"/>
      <c r="D456" s="6"/>
      <c r="F456" s="6"/>
      <c r="G456" s="6"/>
      <c r="H456" s="6"/>
      <c r="J456" s="6"/>
      <c r="K456" s="6"/>
      <c r="L456" s="6"/>
      <c r="M456" s="6"/>
    </row>
    <row r="457" spans="3:13">
      <c r="C457" s="6"/>
      <c r="D457" s="6"/>
      <c r="F457" s="6"/>
      <c r="G457" s="6"/>
      <c r="H457" s="6"/>
      <c r="J457" s="6"/>
      <c r="K457" s="6"/>
      <c r="L457" s="6"/>
      <c r="M457" s="6"/>
    </row>
    <row r="458" spans="3:13">
      <c r="C458" s="6"/>
      <c r="D458" s="6"/>
      <c r="F458" s="6"/>
      <c r="G458" s="6"/>
      <c r="H458" s="6"/>
      <c r="J458" s="6"/>
      <c r="K458" s="6"/>
      <c r="L458" s="6"/>
      <c r="M458" s="6"/>
    </row>
    <row r="459" spans="3:13">
      <c r="C459" s="6"/>
      <c r="D459" s="6"/>
      <c r="F459" s="6"/>
      <c r="G459" s="6"/>
      <c r="H459" s="6"/>
      <c r="J459" s="6"/>
      <c r="K459" s="6"/>
      <c r="L459" s="6"/>
      <c r="M459" s="6"/>
    </row>
    <row r="460" spans="3:13">
      <c r="C460" s="6"/>
      <c r="D460" s="6"/>
      <c r="F460" s="6"/>
      <c r="G460" s="6"/>
      <c r="H460" s="6"/>
      <c r="J460" s="6"/>
      <c r="K460" s="6"/>
      <c r="L460" s="6"/>
      <c r="M460" s="6"/>
    </row>
    <row r="461" spans="3:13">
      <c r="C461" s="6"/>
      <c r="D461" s="6"/>
      <c r="F461" s="6"/>
      <c r="G461" s="6"/>
      <c r="H461" s="6"/>
      <c r="J461" s="6"/>
      <c r="K461" s="6"/>
      <c r="L461" s="6"/>
      <c r="M461" s="6"/>
    </row>
    <row r="462" spans="3:13">
      <c r="C462" s="6"/>
      <c r="D462" s="6"/>
      <c r="F462" s="6"/>
      <c r="G462" s="6"/>
      <c r="H462" s="6"/>
      <c r="J462" s="6"/>
      <c r="K462" s="6"/>
      <c r="L462" s="6"/>
      <c r="M462" s="6"/>
    </row>
    <row r="463" spans="3:13">
      <c r="C463" s="6"/>
      <c r="D463" s="6"/>
      <c r="F463" s="6"/>
      <c r="G463" s="6"/>
      <c r="H463" s="6"/>
      <c r="J463" s="6"/>
      <c r="K463" s="6"/>
      <c r="L463" s="6"/>
      <c r="M463" s="6"/>
    </row>
    <row r="464" spans="3:13">
      <c r="C464" s="6"/>
      <c r="D464" s="6"/>
      <c r="F464" s="6"/>
      <c r="G464" s="6"/>
      <c r="H464" s="6"/>
      <c r="J464" s="6"/>
      <c r="K464" s="6"/>
      <c r="L464" s="6"/>
      <c r="M464" s="6"/>
    </row>
    <row r="465" spans="3:13">
      <c r="C465" s="6"/>
      <c r="D465" s="6"/>
      <c r="F465" s="6"/>
      <c r="G465" s="6"/>
      <c r="H465" s="6"/>
      <c r="J465" s="6"/>
      <c r="K465" s="6"/>
      <c r="L465" s="6"/>
      <c r="M465" s="6"/>
    </row>
    <row r="466" spans="3:13">
      <c r="C466" s="6"/>
      <c r="D466" s="6"/>
      <c r="F466" s="6"/>
      <c r="G466" s="6"/>
      <c r="H466" s="6"/>
      <c r="J466" s="6"/>
      <c r="K466" s="6"/>
      <c r="L466" s="6"/>
      <c r="M466" s="6"/>
    </row>
    <row r="467" spans="3:13">
      <c r="C467" s="6"/>
      <c r="D467" s="6"/>
      <c r="F467" s="6"/>
      <c r="G467" s="6"/>
      <c r="H467" s="6"/>
      <c r="J467" s="6"/>
      <c r="K467" s="6"/>
      <c r="L467" s="6"/>
      <c r="M467" s="6"/>
    </row>
    <row r="468" spans="3:13">
      <c r="C468" s="6"/>
      <c r="D468" s="6"/>
      <c r="F468" s="6"/>
      <c r="G468" s="6"/>
      <c r="H468" s="6"/>
      <c r="J468" s="6"/>
      <c r="K468" s="6"/>
      <c r="L468" s="6"/>
      <c r="M468" s="6"/>
    </row>
    <row r="469" spans="3:13">
      <c r="C469" s="6"/>
      <c r="D469" s="6"/>
      <c r="F469" s="6"/>
      <c r="G469" s="6"/>
      <c r="H469" s="6"/>
      <c r="J469" s="6"/>
      <c r="K469" s="6"/>
      <c r="L469" s="6"/>
      <c r="M469" s="6"/>
    </row>
    <row r="470" spans="3:13">
      <c r="C470" s="6"/>
      <c r="D470" s="6"/>
      <c r="F470" s="6"/>
      <c r="G470" s="6"/>
      <c r="H470" s="6"/>
      <c r="J470" s="6"/>
      <c r="K470" s="6"/>
      <c r="L470" s="6"/>
      <c r="M470" s="6"/>
    </row>
    <row r="471" spans="3:13">
      <c r="C471" s="6"/>
      <c r="D471" s="6"/>
      <c r="F471" s="6"/>
      <c r="G471" s="6"/>
      <c r="H471" s="6"/>
      <c r="J471" s="6"/>
      <c r="K471" s="6"/>
      <c r="L471" s="6"/>
      <c r="M471" s="6"/>
    </row>
    <row r="472" spans="3:13">
      <c r="C472" s="6"/>
      <c r="D472" s="6"/>
      <c r="F472" s="6"/>
      <c r="G472" s="6"/>
      <c r="H472" s="6"/>
      <c r="J472" s="6"/>
      <c r="K472" s="6"/>
      <c r="L472" s="6"/>
      <c r="M472" s="6"/>
    </row>
    <row r="473" spans="3:13">
      <c r="C473" s="6"/>
      <c r="D473" s="6"/>
      <c r="F473" s="6"/>
      <c r="G473" s="6"/>
      <c r="H473" s="6"/>
      <c r="J473" s="6"/>
      <c r="K473" s="6"/>
      <c r="L473" s="6"/>
      <c r="M473" s="6"/>
    </row>
    <row r="474" spans="3:13">
      <c r="C474" s="6"/>
      <c r="D474" s="6"/>
      <c r="F474" s="6"/>
      <c r="G474" s="6"/>
      <c r="H474" s="6"/>
      <c r="J474" s="6"/>
      <c r="K474" s="6"/>
      <c r="L474" s="6"/>
      <c r="M474" s="6"/>
    </row>
    <row r="475" spans="3:13">
      <c r="C475" s="6"/>
      <c r="D475" s="6"/>
      <c r="F475" s="6"/>
      <c r="G475" s="6"/>
      <c r="H475" s="6"/>
      <c r="J475" s="6"/>
      <c r="K475" s="6"/>
      <c r="L475" s="6"/>
      <c r="M475" s="6"/>
    </row>
    <row r="476" spans="3:13">
      <c r="C476" s="6"/>
      <c r="D476" s="6"/>
      <c r="F476" s="6"/>
      <c r="G476" s="6"/>
      <c r="H476" s="6"/>
      <c r="J476" s="6"/>
      <c r="K476" s="6"/>
      <c r="L476" s="6"/>
      <c r="M476" s="6"/>
    </row>
    <row r="477" spans="3:13">
      <c r="C477" s="6"/>
      <c r="D477" s="6"/>
      <c r="F477" s="6"/>
      <c r="G477" s="6"/>
      <c r="H477" s="6"/>
      <c r="J477" s="6"/>
      <c r="K477" s="6"/>
      <c r="L477" s="6"/>
      <c r="M477" s="6"/>
    </row>
    <row r="478" spans="3:13">
      <c r="C478" s="6"/>
      <c r="D478" s="6"/>
      <c r="F478" s="6"/>
      <c r="G478" s="6"/>
      <c r="H478" s="6"/>
      <c r="J478" s="6"/>
      <c r="K478" s="6"/>
      <c r="L478" s="6"/>
      <c r="M478" s="6"/>
    </row>
    <row r="479" spans="3:13">
      <c r="C479" s="6"/>
      <c r="D479" s="6"/>
      <c r="F479" s="6"/>
      <c r="G479" s="6"/>
      <c r="H479" s="6"/>
      <c r="J479" s="6"/>
      <c r="K479" s="6"/>
      <c r="L479" s="6"/>
      <c r="M479" s="6"/>
    </row>
    <row r="480" spans="3:13">
      <c r="C480" s="6"/>
      <c r="D480" s="6"/>
      <c r="F480" s="6"/>
      <c r="G480" s="6"/>
      <c r="H480" s="6"/>
      <c r="J480" s="6"/>
      <c r="K480" s="6"/>
      <c r="L480" s="6"/>
      <c r="M480" s="6"/>
    </row>
    <row r="481" spans="3:13">
      <c r="C481" s="6"/>
      <c r="D481" s="6"/>
      <c r="F481" s="6"/>
      <c r="G481" s="6"/>
      <c r="H481" s="6"/>
      <c r="J481" s="6"/>
      <c r="K481" s="6"/>
      <c r="L481" s="6"/>
      <c r="M481" s="6"/>
    </row>
    <row r="482" spans="3:13">
      <c r="C482" s="6"/>
      <c r="D482" s="6"/>
      <c r="F482" s="6"/>
      <c r="G482" s="6"/>
      <c r="H482" s="6"/>
      <c r="J482" s="6"/>
      <c r="K482" s="6"/>
      <c r="L482" s="6"/>
      <c r="M482" s="6"/>
    </row>
    <row r="483" spans="3:13">
      <c r="C483" s="6"/>
      <c r="D483" s="6"/>
      <c r="F483" s="6"/>
      <c r="G483" s="6"/>
      <c r="H483" s="6"/>
      <c r="J483" s="6"/>
      <c r="K483" s="6"/>
      <c r="L483" s="6"/>
      <c r="M483" s="6"/>
    </row>
    <row r="484" spans="3:13">
      <c r="C484" s="6"/>
      <c r="D484" s="6"/>
      <c r="F484" s="6"/>
      <c r="G484" s="6"/>
      <c r="H484" s="6"/>
      <c r="J484" s="6"/>
      <c r="K484" s="6"/>
      <c r="L484" s="6"/>
      <c r="M484" s="6"/>
    </row>
    <row r="485" spans="3:13">
      <c r="C485" s="6"/>
      <c r="D485" s="6"/>
      <c r="F485" s="6"/>
      <c r="G485" s="6"/>
      <c r="H485" s="6"/>
      <c r="J485" s="6"/>
      <c r="K485" s="6"/>
      <c r="L485" s="6"/>
      <c r="M485" s="6"/>
    </row>
    <row r="486" spans="3:13">
      <c r="C486" s="6"/>
      <c r="D486" s="6"/>
      <c r="F486" s="6"/>
      <c r="G486" s="6"/>
      <c r="H486" s="6"/>
      <c r="J486" s="6"/>
      <c r="K486" s="6"/>
      <c r="L486" s="6"/>
      <c r="M486" s="6"/>
    </row>
    <row r="487" spans="3:13">
      <c r="C487" s="6"/>
      <c r="D487" s="6"/>
      <c r="F487" s="6"/>
      <c r="G487" s="6"/>
      <c r="H487" s="6"/>
      <c r="J487" s="6"/>
      <c r="K487" s="6"/>
      <c r="L487" s="6"/>
      <c r="M487" s="6"/>
    </row>
    <row r="488" spans="3:13">
      <c r="C488" s="6"/>
      <c r="D488" s="6"/>
      <c r="F488" s="6"/>
      <c r="G488" s="6"/>
      <c r="H488" s="6"/>
      <c r="J488" s="6"/>
      <c r="K488" s="6"/>
      <c r="L488" s="6"/>
      <c r="M488" s="6"/>
    </row>
    <row r="489" spans="3:13">
      <c r="C489" s="6"/>
      <c r="D489" s="6"/>
      <c r="F489" s="6"/>
      <c r="G489" s="6"/>
      <c r="H489" s="6"/>
      <c r="J489" s="6"/>
      <c r="K489" s="6"/>
      <c r="L489" s="6"/>
      <c r="M489" s="6"/>
    </row>
    <row r="490" spans="3:13">
      <c r="C490" s="6"/>
      <c r="D490" s="6"/>
      <c r="F490" s="6"/>
      <c r="G490" s="6"/>
      <c r="H490" s="6"/>
      <c r="J490" s="6"/>
      <c r="K490" s="6"/>
      <c r="L490" s="6"/>
      <c r="M490" s="6"/>
    </row>
    <row r="491" spans="3:13">
      <c r="C491" s="6"/>
      <c r="D491" s="6"/>
      <c r="F491" s="6"/>
      <c r="G491" s="6"/>
      <c r="H491" s="6"/>
      <c r="J491" s="6"/>
      <c r="K491" s="6"/>
      <c r="L491" s="6"/>
      <c r="M491" s="6"/>
    </row>
    <row r="492" spans="3:13">
      <c r="C492" s="6"/>
      <c r="D492" s="6"/>
      <c r="F492" s="6"/>
      <c r="G492" s="6"/>
      <c r="H492" s="6"/>
      <c r="J492" s="6"/>
      <c r="K492" s="6"/>
      <c r="L492" s="6"/>
      <c r="M492" s="6"/>
    </row>
    <row r="493" spans="3:13">
      <c r="C493" s="6"/>
      <c r="D493" s="6"/>
      <c r="F493" s="6"/>
      <c r="G493" s="6"/>
      <c r="H493" s="6"/>
      <c r="J493" s="6"/>
      <c r="K493" s="6"/>
      <c r="L493" s="6"/>
      <c r="M493" s="6"/>
    </row>
    <row r="494" spans="3:13">
      <c r="C494" s="6"/>
      <c r="D494" s="6"/>
      <c r="F494" s="6"/>
      <c r="G494" s="6"/>
      <c r="H494" s="6"/>
      <c r="J494" s="6"/>
      <c r="K494" s="6"/>
      <c r="L494" s="6"/>
      <c r="M494" s="6"/>
    </row>
    <row r="495" spans="3:13">
      <c r="C495" s="6"/>
      <c r="D495" s="6"/>
      <c r="F495" s="6"/>
      <c r="G495" s="6"/>
      <c r="H495" s="6"/>
      <c r="J495" s="6"/>
      <c r="K495" s="6"/>
      <c r="L495" s="6"/>
      <c r="M495" s="6"/>
    </row>
    <row r="496" spans="3:13">
      <c r="C496" s="6"/>
      <c r="D496" s="6"/>
      <c r="F496" s="6"/>
      <c r="G496" s="6"/>
      <c r="H496" s="6"/>
      <c r="J496" s="6"/>
      <c r="K496" s="6"/>
      <c r="L496" s="6"/>
      <c r="M496" s="6"/>
    </row>
    <row r="497" spans="3:13">
      <c r="C497" s="6"/>
      <c r="D497" s="6"/>
      <c r="F497" s="6"/>
      <c r="G497" s="6"/>
      <c r="H497" s="6"/>
      <c r="J497" s="6"/>
      <c r="K497" s="6"/>
      <c r="L497" s="6"/>
      <c r="M497" s="6"/>
    </row>
    <row r="498" spans="3:13">
      <c r="C498" s="6"/>
      <c r="D498" s="6"/>
      <c r="F498" s="6"/>
      <c r="G498" s="6"/>
      <c r="H498" s="6"/>
      <c r="J498" s="6"/>
      <c r="K498" s="6"/>
      <c r="L498" s="6"/>
      <c r="M498" s="6"/>
    </row>
    <row r="499" spans="3:13">
      <c r="C499" s="6"/>
      <c r="D499" s="6"/>
      <c r="F499" s="6"/>
      <c r="G499" s="6"/>
      <c r="H499" s="6"/>
      <c r="J499" s="6"/>
      <c r="K499" s="6"/>
      <c r="L499" s="6"/>
      <c r="M499" s="6"/>
    </row>
    <row r="500" spans="3:13">
      <c r="C500" s="6"/>
      <c r="D500" s="6"/>
      <c r="F500" s="6"/>
      <c r="G500" s="6"/>
      <c r="H500" s="6"/>
      <c r="J500" s="6"/>
      <c r="K500" s="6"/>
      <c r="L500" s="6"/>
      <c r="M500" s="6"/>
    </row>
    <row r="501" spans="3:13">
      <c r="C501" s="6"/>
      <c r="D501" s="6"/>
      <c r="F501" s="6"/>
      <c r="G501" s="6"/>
      <c r="H501" s="6"/>
      <c r="J501" s="6"/>
      <c r="K501" s="6"/>
      <c r="L501" s="6"/>
      <c r="M501" s="6"/>
    </row>
    <row r="502" spans="3:13">
      <c r="C502" s="6"/>
      <c r="D502" s="6"/>
      <c r="F502" s="6"/>
      <c r="G502" s="6"/>
      <c r="H502" s="6"/>
      <c r="J502" s="6"/>
      <c r="K502" s="6"/>
      <c r="L502" s="6"/>
      <c r="M502" s="6"/>
    </row>
    <row r="503" spans="3:13">
      <c r="C503" s="6"/>
      <c r="D503" s="6"/>
      <c r="F503" s="6"/>
      <c r="G503" s="6"/>
      <c r="H503" s="6"/>
      <c r="J503" s="6"/>
      <c r="K503" s="6"/>
      <c r="L503" s="6"/>
      <c r="M503" s="6"/>
    </row>
    <row r="504" spans="3:13">
      <c r="C504" s="6"/>
      <c r="D504" s="6"/>
      <c r="F504" s="6"/>
      <c r="G504" s="6"/>
      <c r="H504" s="6"/>
      <c r="J504" s="6"/>
      <c r="K504" s="6"/>
      <c r="L504" s="6"/>
      <c r="M504" s="6"/>
    </row>
    <row r="505" spans="3:13">
      <c r="C505" s="6"/>
      <c r="D505" s="6"/>
      <c r="F505" s="6"/>
      <c r="G505" s="6"/>
      <c r="H505" s="6"/>
      <c r="J505" s="6"/>
      <c r="K505" s="6"/>
      <c r="L505" s="6"/>
      <c r="M505" s="6"/>
    </row>
    <row r="506" spans="3:13">
      <c r="C506" s="6"/>
      <c r="D506" s="6"/>
      <c r="F506" s="6"/>
      <c r="G506" s="6"/>
      <c r="H506" s="6"/>
      <c r="J506" s="6"/>
      <c r="K506" s="6"/>
      <c r="L506" s="6"/>
      <c r="M506" s="6"/>
    </row>
    <row r="507" spans="3:13">
      <c r="C507" s="6"/>
      <c r="D507" s="6"/>
      <c r="F507" s="6"/>
      <c r="G507" s="6"/>
      <c r="H507" s="6"/>
      <c r="J507" s="6"/>
      <c r="K507" s="6"/>
      <c r="L507" s="6"/>
      <c r="M507" s="6"/>
    </row>
    <row r="508" spans="3:13">
      <c r="C508" s="6"/>
      <c r="D508" s="6"/>
      <c r="F508" s="6"/>
      <c r="G508" s="6"/>
      <c r="H508" s="6"/>
      <c r="J508" s="6"/>
      <c r="K508" s="6"/>
      <c r="L508" s="6"/>
      <c r="M508" s="6"/>
    </row>
    <row r="509" spans="3:13">
      <c r="C509" s="6"/>
      <c r="D509" s="6"/>
      <c r="F509" s="6"/>
      <c r="G509" s="6"/>
      <c r="H509" s="6"/>
      <c r="J509" s="6"/>
      <c r="K509" s="6"/>
      <c r="L509" s="6"/>
      <c r="M509" s="6"/>
    </row>
    <row r="510" spans="3:13">
      <c r="C510" s="6"/>
      <c r="D510" s="6"/>
      <c r="F510" s="6"/>
      <c r="G510" s="6"/>
      <c r="H510" s="6"/>
      <c r="J510" s="6"/>
      <c r="K510" s="6"/>
      <c r="L510" s="6"/>
      <c r="M510" s="6"/>
    </row>
    <row r="511" spans="3:13">
      <c r="C511" s="6"/>
      <c r="D511" s="6"/>
      <c r="F511" s="6"/>
      <c r="G511" s="6"/>
      <c r="H511" s="6"/>
      <c r="J511" s="6"/>
      <c r="K511" s="6"/>
      <c r="L511" s="6"/>
      <c r="M511" s="6"/>
    </row>
    <row r="512" spans="3:13">
      <c r="C512" s="6"/>
      <c r="D512" s="6"/>
      <c r="F512" s="6"/>
      <c r="G512" s="6"/>
      <c r="H512" s="6"/>
      <c r="J512" s="6"/>
      <c r="K512" s="6"/>
      <c r="L512" s="6"/>
      <c r="M512" s="6"/>
    </row>
    <row r="513" spans="3:13">
      <c r="C513" s="6"/>
      <c r="D513" s="6"/>
      <c r="F513" s="6"/>
      <c r="G513" s="6"/>
      <c r="H513" s="6"/>
      <c r="J513" s="6"/>
      <c r="K513" s="6"/>
      <c r="L513" s="6"/>
      <c r="M513" s="6"/>
    </row>
    <row r="514" spans="3:13">
      <c r="C514" s="6"/>
      <c r="D514" s="6"/>
      <c r="F514" s="6"/>
      <c r="G514" s="6"/>
      <c r="H514" s="6"/>
      <c r="J514" s="6"/>
      <c r="K514" s="6"/>
      <c r="L514" s="6"/>
      <c r="M514" s="6"/>
    </row>
    <row r="515" spans="3:13">
      <c r="C515" s="6"/>
      <c r="D515" s="6"/>
      <c r="F515" s="6"/>
      <c r="G515" s="6"/>
      <c r="H515" s="6"/>
      <c r="J515" s="6"/>
      <c r="K515" s="6"/>
      <c r="L515" s="6"/>
      <c r="M515" s="6"/>
    </row>
    <row r="516" spans="3:13">
      <c r="C516" s="6"/>
      <c r="D516" s="6"/>
      <c r="F516" s="6"/>
      <c r="G516" s="6"/>
      <c r="H516" s="6"/>
      <c r="J516" s="6"/>
      <c r="K516" s="6"/>
      <c r="L516" s="6"/>
      <c r="M516" s="6"/>
    </row>
    <row r="517" spans="3:13">
      <c r="C517" s="6"/>
      <c r="D517" s="6"/>
      <c r="F517" s="6"/>
      <c r="G517" s="6"/>
      <c r="H517" s="6"/>
      <c r="J517" s="6"/>
      <c r="K517" s="6"/>
      <c r="L517" s="6"/>
      <c r="M517" s="6"/>
    </row>
    <row r="518" spans="3:13">
      <c r="C518" s="6"/>
      <c r="D518" s="6"/>
      <c r="F518" s="6"/>
      <c r="G518" s="6"/>
      <c r="H518" s="6"/>
      <c r="J518" s="6"/>
      <c r="K518" s="6"/>
      <c r="L518" s="6"/>
      <c r="M518" s="6"/>
    </row>
    <row r="519" spans="3:13">
      <c r="C519" s="6"/>
      <c r="D519" s="6"/>
      <c r="F519" s="6"/>
      <c r="G519" s="6"/>
      <c r="H519" s="6"/>
      <c r="J519" s="6"/>
      <c r="K519" s="6"/>
      <c r="L519" s="6"/>
      <c r="M519" s="6"/>
    </row>
    <row r="520" spans="3:13">
      <c r="C520" s="6"/>
      <c r="D520" s="6"/>
      <c r="F520" s="6"/>
      <c r="G520" s="6"/>
      <c r="H520" s="6"/>
      <c r="J520" s="6"/>
      <c r="K520" s="6"/>
      <c r="L520" s="6"/>
      <c r="M520" s="6"/>
    </row>
    <row r="521" spans="3:13">
      <c r="C521" s="6"/>
      <c r="D521" s="6"/>
      <c r="F521" s="6"/>
      <c r="G521" s="6"/>
      <c r="H521" s="6"/>
      <c r="J521" s="6"/>
      <c r="K521" s="6"/>
      <c r="L521" s="6"/>
      <c r="M521" s="6"/>
    </row>
    <row r="522" spans="3:13">
      <c r="C522" s="6"/>
      <c r="D522" s="6"/>
      <c r="F522" s="6"/>
      <c r="G522" s="6"/>
      <c r="H522" s="6"/>
      <c r="J522" s="6"/>
      <c r="K522" s="6"/>
      <c r="L522" s="6"/>
      <c r="M522" s="6"/>
    </row>
    <row r="523" spans="3:13">
      <c r="C523" s="6"/>
      <c r="D523" s="6"/>
      <c r="F523" s="6"/>
      <c r="G523" s="6"/>
      <c r="H523" s="6"/>
      <c r="J523" s="6"/>
      <c r="K523" s="6"/>
      <c r="L523" s="6"/>
      <c r="M523" s="6"/>
    </row>
    <row r="524" spans="3:13">
      <c r="C524" s="6"/>
      <c r="D524" s="6"/>
      <c r="F524" s="6"/>
      <c r="G524" s="6"/>
      <c r="H524" s="6"/>
      <c r="J524" s="6"/>
      <c r="K524" s="6"/>
      <c r="L524" s="6"/>
      <c r="M524" s="6"/>
    </row>
    <row r="525" spans="3:13">
      <c r="C525" s="6"/>
      <c r="D525" s="6"/>
      <c r="F525" s="6"/>
      <c r="G525" s="6"/>
      <c r="H525" s="6"/>
      <c r="J525" s="6"/>
      <c r="K525" s="6"/>
      <c r="L525" s="6"/>
      <c r="M525" s="6"/>
    </row>
    <row r="526" spans="3:13">
      <c r="C526" s="6"/>
      <c r="D526" s="6"/>
      <c r="F526" s="6"/>
      <c r="G526" s="6"/>
      <c r="H526" s="6"/>
      <c r="J526" s="6"/>
      <c r="K526" s="6"/>
      <c r="L526" s="6"/>
      <c r="M526" s="6"/>
    </row>
    <row r="527" spans="3:13">
      <c r="C527" s="6"/>
      <c r="D527" s="6"/>
      <c r="F527" s="6"/>
      <c r="G527" s="6"/>
      <c r="H527" s="6"/>
      <c r="J527" s="6"/>
      <c r="K527" s="6"/>
      <c r="L527" s="6"/>
      <c r="M527" s="6"/>
    </row>
    <row r="528" spans="3:13">
      <c r="C528" s="6"/>
      <c r="D528" s="6"/>
      <c r="F528" s="6"/>
      <c r="G528" s="6"/>
      <c r="H528" s="6"/>
      <c r="J528" s="6"/>
      <c r="K528" s="6"/>
      <c r="L528" s="6"/>
      <c r="M528" s="6"/>
    </row>
    <row r="529" spans="3:13">
      <c r="C529" s="6"/>
      <c r="D529" s="6"/>
      <c r="F529" s="6"/>
      <c r="G529" s="6"/>
      <c r="H529" s="6"/>
      <c r="J529" s="6"/>
      <c r="K529" s="6"/>
      <c r="L529" s="6"/>
      <c r="M529" s="6"/>
    </row>
    <row r="530" spans="3:13">
      <c r="C530" s="6"/>
      <c r="D530" s="6"/>
      <c r="F530" s="6"/>
      <c r="G530" s="6"/>
      <c r="H530" s="6"/>
      <c r="J530" s="6"/>
      <c r="K530" s="6"/>
      <c r="L530" s="6"/>
      <c r="M530" s="6"/>
    </row>
    <row r="531" spans="3:13">
      <c r="C531" s="6"/>
      <c r="D531" s="6"/>
      <c r="F531" s="6"/>
      <c r="G531" s="6"/>
      <c r="H531" s="6"/>
      <c r="J531" s="6"/>
      <c r="K531" s="6"/>
      <c r="L531" s="6"/>
      <c r="M531" s="6"/>
    </row>
    <row r="532" spans="3:13">
      <c r="C532" s="6"/>
      <c r="D532" s="6"/>
      <c r="F532" s="6"/>
      <c r="G532" s="6"/>
      <c r="H532" s="6"/>
      <c r="J532" s="6"/>
      <c r="K532" s="6"/>
      <c r="L532" s="6"/>
      <c r="M532" s="6"/>
    </row>
    <row r="533" spans="3:13">
      <c r="C533" s="6"/>
      <c r="D533" s="6"/>
      <c r="F533" s="6"/>
      <c r="G533" s="6"/>
      <c r="H533" s="6"/>
      <c r="J533" s="6"/>
      <c r="K533" s="6"/>
      <c r="L533" s="6"/>
      <c r="M533" s="6"/>
    </row>
    <row r="534" spans="3:13">
      <c r="C534" s="6"/>
      <c r="D534" s="6"/>
      <c r="F534" s="6"/>
      <c r="G534" s="6"/>
      <c r="H534" s="6"/>
      <c r="J534" s="6"/>
      <c r="K534" s="6"/>
      <c r="L534" s="6"/>
      <c r="M534" s="6"/>
    </row>
    <row r="535" spans="3:13">
      <c r="C535" s="6"/>
      <c r="D535" s="6"/>
      <c r="F535" s="6"/>
      <c r="G535" s="6"/>
      <c r="H535" s="6"/>
      <c r="J535" s="6"/>
      <c r="K535" s="6"/>
      <c r="L535" s="6"/>
      <c r="M535" s="6"/>
    </row>
    <row r="536" spans="3:13">
      <c r="C536" s="6"/>
      <c r="D536" s="6"/>
      <c r="F536" s="6"/>
      <c r="G536" s="6"/>
      <c r="H536" s="6"/>
      <c r="J536" s="6"/>
      <c r="K536" s="6"/>
      <c r="L536" s="6"/>
      <c r="M536" s="6"/>
    </row>
    <row r="537" spans="3:13">
      <c r="C537" s="6"/>
      <c r="D537" s="6"/>
      <c r="F537" s="6"/>
      <c r="G537" s="6"/>
      <c r="H537" s="6"/>
      <c r="J537" s="6"/>
      <c r="K537" s="6"/>
      <c r="L537" s="6"/>
      <c r="M537" s="6"/>
    </row>
    <row r="538" spans="3:13">
      <c r="C538" s="6"/>
      <c r="D538" s="6"/>
      <c r="F538" s="6"/>
      <c r="G538" s="6"/>
      <c r="H538" s="6"/>
      <c r="J538" s="6"/>
      <c r="K538" s="6"/>
      <c r="L538" s="6"/>
      <c r="M538" s="6"/>
    </row>
    <row r="539" spans="3:13">
      <c r="C539" s="6"/>
      <c r="D539" s="6"/>
      <c r="F539" s="6"/>
      <c r="G539" s="6"/>
      <c r="H539" s="6"/>
      <c r="J539" s="6"/>
      <c r="K539" s="6"/>
      <c r="L539" s="6"/>
      <c r="M539" s="6"/>
    </row>
    <row r="540" spans="3:13">
      <c r="C540" s="6"/>
      <c r="D540" s="6"/>
      <c r="F540" s="6"/>
      <c r="G540" s="6"/>
      <c r="H540" s="6"/>
      <c r="J540" s="6"/>
      <c r="K540" s="6"/>
      <c r="L540" s="6"/>
      <c r="M540" s="6"/>
    </row>
    <row r="541" spans="3:13">
      <c r="C541" s="6"/>
      <c r="D541" s="6"/>
      <c r="F541" s="6"/>
      <c r="G541" s="6"/>
      <c r="H541" s="6"/>
      <c r="J541" s="6"/>
      <c r="K541" s="6"/>
      <c r="L541" s="6"/>
      <c r="M541" s="6"/>
    </row>
    <row r="542" spans="3:13">
      <c r="C542" s="6"/>
      <c r="D542" s="6"/>
      <c r="F542" s="6"/>
      <c r="G542" s="6"/>
      <c r="H542" s="6"/>
      <c r="J542" s="6"/>
      <c r="K542" s="6"/>
      <c r="L542" s="6"/>
      <c r="M542" s="6"/>
    </row>
    <row r="543" spans="3:13">
      <c r="C543" s="6"/>
      <c r="D543" s="6"/>
      <c r="F543" s="6"/>
      <c r="G543" s="6"/>
      <c r="H543" s="6"/>
      <c r="J543" s="6"/>
      <c r="K543" s="6"/>
      <c r="L543" s="6"/>
      <c r="M543" s="6"/>
    </row>
    <row r="544" spans="3:13">
      <c r="C544" s="6"/>
      <c r="D544" s="6"/>
      <c r="F544" s="6"/>
      <c r="G544" s="6"/>
      <c r="H544" s="6"/>
      <c r="J544" s="6"/>
      <c r="K544" s="6"/>
      <c r="L544" s="6"/>
      <c r="M544" s="6"/>
    </row>
    <row r="545" spans="3:13">
      <c r="C545" s="6"/>
      <c r="D545" s="6"/>
      <c r="F545" s="6"/>
      <c r="G545" s="6"/>
      <c r="H545" s="6"/>
      <c r="J545" s="6"/>
      <c r="K545" s="6"/>
      <c r="L545" s="6"/>
      <c r="M545" s="6"/>
    </row>
    <row r="546" spans="3:13">
      <c r="C546" s="6"/>
      <c r="D546" s="6"/>
      <c r="F546" s="6"/>
      <c r="G546" s="6"/>
      <c r="H546" s="6"/>
      <c r="J546" s="6"/>
      <c r="K546" s="6"/>
      <c r="L546" s="6"/>
      <c r="M546" s="6"/>
    </row>
    <row r="547" spans="3:13">
      <c r="C547" s="6"/>
      <c r="D547" s="6"/>
      <c r="F547" s="6"/>
      <c r="G547" s="6"/>
      <c r="H547" s="6"/>
      <c r="J547" s="6"/>
      <c r="K547" s="6"/>
      <c r="L547" s="6"/>
      <c r="M547" s="6"/>
    </row>
    <row r="548" spans="3:13">
      <c r="C548" s="6"/>
      <c r="D548" s="6"/>
      <c r="F548" s="6"/>
      <c r="G548" s="6"/>
      <c r="H548" s="6"/>
      <c r="J548" s="6"/>
      <c r="K548" s="6"/>
      <c r="L548" s="6"/>
      <c r="M548" s="6"/>
    </row>
    <row r="549" spans="3:13">
      <c r="C549" s="6"/>
      <c r="D549" s="6"/>
      <c r="F549" s="6"/>
      <c r="G549" s="6"/>
      <c r="H549" s="6"/>
      <c r="J549" s="6"/>
      <c r="K549" s="6"/>
      <c r="L549" s="6"/>
      <c r="M549" s="6"/>
    </row>
    <row r="550" spans="3:13">
      <c r="C550" s="6"/>
      <c r="D550" s="6"/>
      <c r="F550" s="6"/>
      <c r="G550" s="6"/>
      <c r="H550" s="6"/>
      <c r="J550" s="6"/>
      <c r="K550" s="6"/>
      <c r="L550" s="6"/>
      <c r="M550" s="6"/>
    </row>
    <row r="551" spans="3:13">
      <c r="C551" s="6"/>
      <c r="D551" s="6"/>
      <c r="F551" s="6"/>
      <c r="G551" s="6"/>
      <c r="H551" s="6"/>
      <c r="J551" s="6"/>
      <c r="K551" s="6"/>
      <c r="L551" s="6"/>
      <c r="M551" s="6"/>
    </row>
    <row r="552" spans="3:13">
      <c r="C552" s="6"/>
      <c r="D552" s="6"/>
      <c r="F552" s="6"/>
      <c r="G552" s="6"/>
      <c r="H552" s="6"/>
      <c r="J552" s="6"/>
      <c r="K552" s="6"/>
      <c r="L552" s="6"/>
      <c r="M552" s="6"/>
    </row>
    <row r="553" spans="3:13">
      <c r="C553" s="6"/>
      <c r="D553" s="6"/>
      <c r="F553" s="6"/>
      <c r="G553" s="6"/>
      <c r="H553" s="6"/>
      <c r="J553" s="6"/>
      <c r="K553" s="6"/>
      <c r="L553" s="6"/>
      <c r="M553" s="6"/>
    </row>
    <row r="554" spans="3:13">
      <c r="C554" s="6"/>
      <c r="D554" s="6"/>
      <c r="F554" s="6"/>
      <c r="G554" s="6"/>
      <c r="H554" s="6"/>
      <c r="J554" s="6"/>
      <c r="K554" s="6"/>
      <c r="L554" s="6"/>
      <c r="M554" s="6"/>
    </row>
    <row r="555" spans="3:13">
      <c r="C555" s="6"/>
      <c r="D555" s="6"/>
      <c r="F555" s="6"/>
      <c r="G555" s="6"/>
      <c r="H555" s="6"/>
      <c r="J555" s="6"/>
      <c r="K555" s="6"/>
      <c r="L555" s="6"/>
      <c r="M555" s="6"/>
    </row>
    <row r="556" spans="3:13">
      <c r="C556" s="6"/>
      <c r="D556" s="6"/>
      <c r="F556" s="6"/>
      <c r="G556" s="6"/>
      <c r="H556" s="6"/>
      <c r="J556" s="6"/>
      <c r="K556" s="6"/>
      <c r="L556" s="6"/>
      <c r="M556" s="6"/>
    </row>
    <row r="557" spans="3:13">
      <c r="C557" s="6"/>
      <c r="D557" s="6"/>
      <c r="F557" s="6"/>
      <c r="G557" s="6"/>
      <c r="H557" s="6"/>
      <c r="J557" s="6"/>
      <c r="K557" s="6"/>
      <c r="L557" s="6"/>
      <c r="M557" s="6"/>
    </row>
    <row r="558" spans="3:13">
      <c r="C558" s="6"/>
      <c r="D558" s="6"/>
      <c r="F558" s="6"/>
      <c r="G558" s="6"/>
      <c r="H558" s="6"/>
      <c r="J558" s="6"/>
      <c r="K558" s="6"/>
      <c r="L558" s="6"/>
      <c r="M558" s="6"/>
    </row>
    <row r="559" spans="3:13">
      <c r="C559" s="6"/>
      <c r="D559" s="6"/>
      <c r="F559" s="6"/>
      <c r="G559" s="6"/>
      <c r="H559" s="6"/>
      <c r="J559" s="6"/>
      <c r="K559" s="6"/>
      <c r="L559" s="6"/>
      <c r="M559" s="6"/>
    </row>
    <row r="560" spans="3:13">
      <c r="C560" s="6"/>
      <c r="D560" s="6"/>
      <c r="F560" s="6"/>
      <c r="G560" s="6"/>
      <c r="H560" s="6"/>
      <c r="J560" s="6"/>
      <c r="K560" s="6"/>
      <c r="L560" s="6"/>
      <c r="M560" s="6"/>
    </row>
    <row r="561" spans="3:13">
      <c r="C561" s="6"/>
      <c r="D561" s="6"/>
      <c r="F561" s="6"/>
      <c r="G561" s="6"/>
      <c r="H561" s="6"/>
      <c r="J561" s="6"/>
      <c r="K561" s="6"/>
      <c r="L561" s="6"/>
      <c r="M561" s="6"/>
    </row>
    <row r="562" spans="3:13">
      <c r="C562" s="6"/>
      <c r="D562" s="6"/>
      <c r="F562" s="6"/>
      <c r="G562" s="6"/>
      <c r="H562" s="6"/>
      <c r="J562" s="6"/>
      <c r="K562" s="6"/>
      <c r="L562" s="6"/>
      <c r="M562" s="6"/>
    </row>
    <row r="563" spans="3:13">
      <c r="C563" s="6"/>
      <c r="D563" s="6"/>
      <c r="F563" s="6"/>
      <c r="G563" s="6"/>
      <c r="H563" s="6"/>
      <c r="J563" s="6"/>
      <c r="K563" s="6"/>
      <c r="L563" s="6"/>
      <c r="M563" s="6"/>
    </row>
    <row r="564" spans="3:13">
      <c r="C564" s="6"/>
      <c r="D564" s="6"/>
      <c r="F564" s="6"/>
      <c r="G564" s="6"/>
      <c r="H564" s="6"/>
      <c r="J564" s="6"/>
      <c r="K564" s="6"/>
      <c r="L564" s="6"/>
      <c r="M564" s="6"/>
    </row>
    <row r="565" spans="3:13">
      <c r="C565" s="6"/>
      <c r="D565" s="6"/>
      <c r="F565" s="6"/>
      <c r="G565" s="6"/>
      <c r="H565" s="6"/>
      <c r="J565" s="6"/>
      <c r="K565" s="6"/>
      <c r="L565" s="6"/>
      <c r="M565" s="6"/>
    </row>
    <row r="566" spans="3:13">
      <c r="C566" s="6"/>
      <c r="D566" s="6"/>
      <c r="F566" s="6"/>
      <c r="G566" s="6"/>
      <c r="H566" s="6"/>
      <c r="J566" s="6"/>
      <c r="K566" s="6"/>
      <c r="L566" s="6"/>
      <c r="M566" s="6"/>
    </row>
    <row r="567" spans="3:13">
      <c r="C567" s="6"/>
      <c r="D567" s="6"/>
      <c r="F567" s="6"/>
      <c r="G567" s="6"/>
      <c r="H567" s="6"/>
      <c r="J567" s="6"/>
      <c r="K567" s="6"/>
      <c r="L567" s="6"/>
      <c r="M567" s="6"/>
    </row>
    <row r="568" spans="3:13">
      <c r="C568" s="6"/>
      <c r="D568" s="6"/>
      <c r="F568" s="6"/>
      <c r="G568" s="6"/>
      <c r="H568" s="6"/>
      <c r="J568" s="6"/>
      <c r="K568" s="6"/>
      <c r="L568" s="6"/>
      <c r="M568" s="6"/>
    </row>
    <row r="569" spans="3:13">
      <c r="C569" s="6"/>
      <c r="D569" s="6"/>
      <c r="F569" s="6"/>
      <c r="G569" s="6"/>
      <c r="H569" s="6"/>
      <c r="J569" s="6"/>
      <c r="K569" s="6"/>
      <c r="L569" s="6"/>
      <c r="M569" s="6"/>
    </row>
    <row r="570" spans="3:13">
      <c r="C570" s="6"/>
      <c r="D570" s="6"/>
      <c r="F570" s="6"/>
      <c r="G570" s="6"/>
      <c r="H570" s="6"/>
      <c r="J570" s="6"/>
      <c r="K570" s="6"/>
      <c r="L570" s="6"/>
      <c r="M570" s="6"/>
    </row>
    <row r="571" spans="3:13">
      <c r="C571" s="6"/>
      <c r="D571" s="6"/>
      <c r="F571" s="6"/>
      <c r="G571" s="6"/>
      <c r="H571" s="6"/>
      <c r="J571" s="6"/>
      <c r="K571" s="6"/>
      <c r="L571" s="6"/>
      <c r="M571" s="6"/>
    </row>
    <row r="572" spans="3:13">
      <c r="C572" s="6"/>
      <c r="D572" s="6"/>
      <c r="F572" s="6"/>
      <c r="G572" s="6"/>
      <c r="H572" s="6"/>
      <c r="J572" s="6"/>
      <c r="K572" s="6"/>
      <c r="L572" s="6"/>
      <c r="M572" s="6"/>
    </row>
    <row r="573" spans="3:13">
      <c r="C573" s="6"/>
      <c r="D573" s="6"/>
      <c r="F573" s="6"/>
      <c r="G573" s="6"/>
      <c r="H573" s="6"/>
      <c r="J573" s="6"/>
      <c r="K573" s="6"/>
      <c r="L573" s="6"/>
      <c r="M573" s="6"/>
    </row>
    <row r="574" spans="3:13">
      <c r="C574" s="6"/>
      <c r="D574" s="6"/>
      <c r="F574" s="6"/>
      <c r="G574" s="6"/>
      <c r="H574" s="6"/>
      <c r="J574" s="6"/>
      <c r="K574" s="6"/>
      <c r="L574" s="6"/>
      <c r="M574" s="6"/>
    </row>
    <row r="575" spans="3:13">
      <c r="C575" s="6"/>
      <c r="D575" s="6"/>
      <c r="F575" s="6"/>
      <c r="G575" s="6"/>
      <c r="H575" s="6"/>
      <c r="J575" s="6"/>
      <c r="K575" s="6"/>
      <c r="L575" s="6"/>
      <c r="M575" s="6"/>
    </row>
    <row r="576" spans="3:13">
      <c r="C576" s="6"/>
      <c r="D576" s="6"/>
      <c r="F576" s="6"/>
      <c r="G576" s="6"/>
      <c r="H576" s="6"/>
      <c r="J576" s="6"/>
      <c r="K576" s="6"/>
      <c r="L576" s="6"/>
      <c r="M576" s="6"/>
    </row>
    <row r="577" spans="3:13">
      <c r="C577" s="6"/>
      <c r="D577" s="6"/>
      <c r="F577" s="6"/>
      <c r="G577" s="6"/>
      <c r="H577" s="6"/>
      <c r="J577" s="6"/>
      <c r="K577" s="6"/>
      <c r="L577" s="6"/>
      <c r="M577" s="6"/>
    </row>
    <row r="578" spans="3:13">
      <c r="C578" s="6"/>
      <c r="D578" s="6"/>
      <c r="F578" s="6"/>
      <c r="G578" s="6"/>
      <c r="H578" s="6"/>
      <c r="J578" s="6"/>
      <c r="K578" s="6"/>
      <c r="L578" s="6"/>
      <c r="M578" s="6"/>
    </row>
    <row r="579" spans="3:13">
      <c r="C579" s="6"/>
      <c r="D579" s="6"/>
      <c r="F579" s="6"/>
      <c r="G579" s="6"/>
      <c r="H579" s="6"/>
      <c r="J579" s="6"/>
      <c r="K579" s="6"/>
      <c r="L579" s="6"/>
      <c r="M579" s="6"/>
    </row>
    <row r="580" spans="3:13">
      <c r="C580" s="6"/>
      <c r="D580" s="6"/>
      <c r="F580" s="6"/>
      <c r="G580" s="6"/>
      <c r="H580" s="6"/>
      <c r="J580" s="6"/>
      <c r="K580" s="6"/>
      <c r="L580" s="6"/>
      <c r="M580" s="6"/>
    </row>
    <row r="581" spans="3:13">
      <c r="C581" s="6"/>
      <c r="D581" s="6"/>
      <c r="F581" s="6"/>
      <c r="G581" s="6"/>
      <c r="H581" s="6"/>
      <c r="J581" s="6"/>
      <c r="K581" s="6"/>
      <c r="L581" s="6"/>
      <c r="M581" s="6"/>
    </row>
    <row r="582" spans="3:13">
      <c r="C582" s="6"/>
      <c r="D582" s="6"/>
      <c r="F582" s="6"/>
      <c r="G582" s="6"/>
      <c r="H582" s="6"/>
      <c r="J582" s="6"/>
      <c r="K582" s="6"/>
      <c r="L582" s="6"/>
      <c r="M582" s="6"/>
    </row>
    <row r="583" spans="3:13">
      <c r="C583" s="6"/>
      <c r="D583" s="6"/>
      <c r="F583" s="6"/>
      <c r="G583" s="6"/>
      <c r="H583" s="6"/>
      <c r="J583" s="6"/>
      <c r="K583" s="6"/>
      <c r="L583" s="6"/>
      <c r="M583" s="6"/>
    </row>
    <row r="584" spans="3:13">
      <c r="C584" s="6"/>
      <c r="D584" s="6"/>
      <c r="F584" s="6"/>
      <c r="G584" s="6"/>
      <c r="H584" s="6"/>
      <c r="J584" s="6"/>
      <c r="K584" s="6"/>
      <c r="L584" s="6"/>
      <c r="M584" s="6"/>
    </row>
    <row r="585" spans="3:13">
      <c r="C585" s="6"/>
      <c r="D585" s="6"/>
      <c r="F585" s="6"/>
      <c r="G585" s="6"/>
      <c r="H585" s="6"/>
      <c r="J585" s="6"/>
      <c r="K585" s="6"/>
      <c r="L585" s="6"/>
      <c r="M585" s="6"/>
    </row>
    <row r="586" spans="3:13">
      <c r="C586" s="6"/>
      <c r="D586" s="6"/>
      <c r="F586" s="6"/>
      <c r="G586" s="6"/>
      <c r="H586" s="6"/>
      <c r="J586" s="6"/>
      <c r="K586" s="6"/>
      <c r="L586" s="6"/>
      <c r="M586" s="6"/>
    </row>
    <row r="587" spans="3:13">
      <c r="C587" s="6"/>
      <c r="D587" s="6"/>
      <c r="F587" s="6"/>
      <c r="G587" s="6"/>
      <c r="H587" s="6"/>
      <c r="J587" s="6"/>
      <c r="K587" s="6"/>
      <c r="L587" s="6"/>
      <c r="M587" s="6"/>
    </row>
    <row r="588" spans="3:13">
      <c r="C588" s="6"/>
      <c r="D588" s="6"/>
      <c r="F588" s="6"/>
      <c r="G588" s="6"/>
      <c r="H588" s="6"/>
      <c r="J588" s="6"/>
      <c r="K588" s="6"/>
      <c r="L588" s="6"/>
      <c r="M588" s="6"/>
    </row>
    <row r="589" spans="3:13">
      <c r="C589" s="6"/>
      <c r="D589" s="6"/>
      <c r="F589" s="6"/>
      <c r="G589" s="6"/>
      <c r="H589" s="6"/>
      <c r="J589" s="6"/>
      <c r="K589" s="6"/>
      <c r="L589" s="6"/>
      <c r="M589" s="6"/>
    </row>
    <row r="590" spans="3:13">
      <c r="C590" s="6"/>
      <c r="D590" s="6"/>
      <c r="F590" s="6"/>
      <c r="G590" s="6"/>
      <c r="H590" s="6"/>
      <c r="J590" s="6"/>
      <c r="K590" s="6"/>
      <c r="L590" s="6"/>
      <c r="M590" s="6"/>
    </row>
    <row r="591" spans="3:13">
      <c r="C591" s="6"/>
      <c r="D591" s="6"/>
      <c r="F591" s="6"/>
      <c r="G591" s="6"/>
      <c r="H591" s="6"/>
      <c r="J591" s="6"/>
      <c r="K591" s="6"/>
      <c r="L591" s="6"/>
      <c r="M591" s="6"/>
    </row>
    <row r="592" spans="3:13">
      <c r="C592" s="6"/>
      <c r="D592" s="6"/>
      <c r="F592" s="6"/>
      <c r="G592" s="6"/>
      <c r="H592" s="6"/>
      <c r="J592" s="6"/>
      <c r="K592" s="6"/>
      <c r="L592" s="6"/>
      <c r="M592" s="6"/>
    </row>
    <row r="593" spans="3:13">
      <c r="C593" s="6"/>
      <c r="D593" s="6"/>
      <c r="F593" s="6"/>
      <c r="G593" s="6"/>
      <c r="H593" s="6"/>
      <c r="J593" s="6"/>
      <c r="K593" s="6"/>
      <c r="L593" s="6"/>
      <c r="M593" s="6"/>
    </row>
    <row r="594" spans="3:13">
      <c r="C594" s="6"/>
      <c r="D594" s="6"/>
      <c r="F594" s="6"/>
      <c r="G594" s="6"/>
      <c r="H594" s="6"/>
      <c r="J594" s="6"/>
      <c r="K594" s="6"/>
      <c r="L594" s="6"/>
      <c r="M594" s="6"/>
    </row>
    <row r="595" spans="3:13">
      <c r="C595" s="6"/>
      <c r="D595" s="6"/>
      <c r="F595" s="6"/>
      <c r="G595" s="6"/>
      <c r="H595" s="6"/>
      <c r="J595" s="6"/>
      <c r="K595" s="6"/>
      <c r="L595" s="6"/>
      <c r="M595" s="6"/>
    </row>
    <row r="596" spans="3:13">
      <c r="C596" s="6"/>
      <c r="D596" s="6"/>
      <c r="F596" s="6"/>
      <c r="G596" s="6"/>
      <c r="H596" s="6"/>
      <c r="J596" s="6"/>
      <c r="K596" s="6"/>
      <c r="L596" s="6"/>
      <c r="M596" s="6"/>
    </row>
    <row r="597" spans="3:13">
      <c r="C597" s="6"/>
      <c r="D597" s="6"/>
      <c r="F597" s="6"/>
      <c r="G597" s="6"/>
      <c r="H597" s="6"/>
      <c r="J597" s="6"/>
      <c r="K597" s="6"/>
      <c r="L597" s="6"/>
      <c r="M597" s="6"/>
    </row>
    <row r="598" spans="3:13">
      <c r="C598" s="6"/>
      <c r="D598" s="6"/>
      <c r="F598" s="6"/>
      <c r="G598" s="6"/>
      <c r="H598" s="6"/>
      <c r="J598" s="6"/>
      <c r="K598" s="6"/>
      <c r="L598" s="6"/>
      <c r="M598" s="6"/>
    </row>
    <row r="599" spans="3:13">
      <c r="C599" s="6"/>
      <c r="D599" s="6"/>
      <c r="F599" s="6"/>
      <c r="G599" s="6"/>
      <c r="H599" s="6"/>
      <c r="J599" s="6"/>
      <c r="K599" s="6"/>
      <c r="L599" s="6"/>
      <c r="M599" s="6"/>
    </row>
    <row r="600" spans="3:13">
      <c r="C600" s="6"/>
      <c r="D600" s="6"/>
      <c r="F600" s="6"/>
      <c r="G600" s="6"/>
      <c r="H600" s="6"/>
      <c r="J600" s="6"/>
      <c r="K600" s="6"/>
      <c r="L600" s="6"/>
      <c r="M600" s="6"/>
    </row>
    <row r="601" spans="3:13">
      <c r="C601" s="6"/>
      <c r="D601" s="6"/>
      <c r="F601" s="6"/>
      <c r="G601" s="6"/>
      <c r="H601" s="6"/>
      <c r="J601" s="6"/>
      <c r="K601" s="6"/>
      <c r="L601" s="6"/>
      <c r="M601" s="6"/>
    </row>
    <row r="602" spans="3:13">
      <c r="C602" s="6"/>
      <c r="D602" s="6"/>
      <c r="F602" s="6"/>
      <c r="G602" s="6"/>
      <c r="H602" s="6"/>
      <c r="J602" s="6"/>
      <c r="K602" s="6"/>
      <c r="L602" s="6"/>
      <c r="M602" s="6"/>
    </row>
    <row r="603" spans="3:13">
      <c r="C603" s="6"/>
      <c r="D603" s="6"/>
      <c r="F603" s="6"/>
      <c r="G603" s="6"/>
      <c r="H603" s="6"/>
      <c r="J603" s="6"/>
      <c r="K603" s="6"/>
      <c r="L603" s="6"/>
      <c r="M603" s="6"/>
    </row>
    <row r="604" spans="3:13">
      <c r="C604" s="6"/>
      <c r="D604" s="6"/>
      <c r="F604" s="6"/>
      <c r="G604" s="6"/>
      <c r="H604" s="6"/>
      <c r="J604" s="6"/>
      <c r="K604" s="6"/>
      <c r="L604" s="6"/>
      <c r="M604" s="6"/>
    </row>
    <row r="605" spans="3:13">
      <c r="C605" s="6"/>
      <c r="D605" s="6"/>
      <c r="F605" s="6"/>
      <c r="G605" s="6"/>
      <c r="H605" s="6"/>
      <c r="J605" s="6"/>
      <c r="K605" s="6"/>
      <c r="L605" s="6"/>
      <c r="M605" s="6"/>
    </row>
    <row r="606" spans="3:13">
      <c r="C606" s="6"/>
      <c r="D606" s="6"/>
      <c r="F606" s="6"/>
      <c r="G606" s="6"/>
      <c r="H606" s="6"/>
      <c r="J606" s="6"/>
      <c r="K606" s="6"/>
      <c r="L606" s="6"/>
      <c r="M606" s="6"/>
    </row>
    <row r="607" spans="3:13">
      <c r="C607" s="6"/>
      <c r="D607" s="6"/>
      <c r="F607" s="6"/>
      <c r="G607" s="6"/>
      <c r="H607" s="6"/>
      <c r="J607" s="6"/>
      <c r="K607" s="6"/>
      <c r="L607" s="6"/>
      <c r="M607" s="6"/>
    </row>
    <row r="608" spans="3:13">
      <c r="C608" s="6"/>
      <c r="D608" s="6"/>
      <c r="F608" s="6"/>
      <c r="G608" s="6"/>
      <c r="H608" s="6"/>
      <c r="J608" s="6"/>
      <c r="K608" s="6"/>
      <c r="L608" s="6"/>
      <c r="M608" s="6"/>
    </row>
    <row r="609" spans="3:13">
      <c r="C609" s="6"/>
      <c r="D609" s="6"/>
      <c r="F609" s="6"/>
      <c r="G609" s="6"/>
      <c r="H609" s="6"/>
      <c r="J609" s="6"/>
      <c r="K609" s="6"/>
      <c r="L609" s="6"/>
      <c r="M609" s="6"/>
    </row>
    <row r="610" spans="3:13">
      <c r="C610" s="6"/>
      <c r="D610" s="6"/>
      <c r="F610" s="6"/>
      <c r="G610" s="6"/>
      <c r="H610" s="6"/>
      <c r="J610" s="6"/>
      <c r="K610" s="6"/>
      <c r="L610" s="6"/>
      <c r="M610" s="6"/>
    </row>
    <row r="611" spans="3:13">
      <c r="C611" s="6"/>
      <c r="D611" s="6"/>
      <c r="F611" s="6"/>
      <c r="G611" s="6"/>
      <c r="H611" s="6"/>
      <c r="J611" s="6"/>
      <c r="K611" s="6"/>
      <c r="L611" s="6"/>
      <c r="M611" s="6"/>
    </row>
    <row r="612" spans="3:13">
      <c r="C612" s="6"/>
      <c r="D612" s="6"/>
      <c r="F612" s="6"/>
      <c r="G612" s="6"/>
      <c r="H612" s="6"/>
      <c r="J612" s="6"/>
      <c r="K612" s="6"/>
      <c r="L612" s="6"/>
      <c r="M612" s="6"/>
    </row>
    <row r="613" spans="3:13">
      <c r="C613" s="6"/>
      <c r="D613" s="6"/>
      <c r="F613" s="6"/>
      <c r="G613" s="6"/>
      <c r="H613" s="6"/>
      <c r="J613" s="6"/>
      <c r="K613" s="6"/>
      <c r="L613" s="6"/>
      <c r="M613" s="6"/>
    </row>
    <row r="614" spans="3:13">
      <c r="C614" s="6"/>
      <c r="D614" s="6"/>
      <c r="F614" s="6"/>
      <c r="G614" s="6"/>
      <c r="H614" s="6"/>
      <c r="J614" s="6"/>
      <c r="K614" s="6"/>
      <c r="L614" s="6"/>
      <c r="M614" s="6"/>
    </row>
    <row r="615" spans="3:13">
      <c r="C615" s="6"/>
      <c r="D615" s="6"/>
      <c r="F615" s="6"/>
      <c r="G615" s="6"/>
      <c r="H615" s="6"/>
      <c r="J615" s="6"/>
      <c r="K615" s="6"/>
      <c r="L615" s="6"/>
      <c r="M615" s="6"/>
    </row>
    <row r="616" spans="3:13">
      <c r="C616" s="6"/>
      <c r="D616" s="6"/>
      <c r="F616" s="6"/>
      <c r="G616" s="6"/>
      <c r="H616" s="6"/>
      <c r="J616" s="6"/>
      <c r="K616" s="6"/>
      <c r="L616" s="6"/>
      <c r="M616" s="6"/>
    </row>
    <row r="617" spans="3:13">
      <c r="C617" s="6"/>
      <c r="D617" s="6"/>
      <c r="F617" s="6"/>
      <c r="G617" s="6"/>
      <c r="H617" s="6"/>
      <c r="J617" s="6"/>
      <c r="K617" s="6"/>
      <c r="L617" s="6"/>
      <c r="M617" s="6"/>
    </row>
    <row r="618" spans="3:13">
      <c r="C618" s="6"/>
      <c r="D618" s="6"/>
      <c r="F618" s="6"/>
      <c r="G618" s="6"/>
      <c r="H618" s="6"/>
      <c r="J618" s="6"/>
      <c r="K618" s="6"/>
      <c r="L618" s="6"/>
      <c r="M618" s="6"/>
    </row>
    <row r="619" spans="3:13">
      <c r="C619" s="6"/>
      <c r="D619" s="6"/>
      <c r="F619" s="6"/>
      <c r="G619" s="6"/>
      <c r="H619" s="6"/>
      <c r="J619" s="6"/>
      <c r="K619" s="6"/>
      <c r="L619" s="6"/>
      <c r="M619" s="6"/>
    </row>
    <row r="620" spans="3:13">
      <c r="C620" s="6"/>
      <c r="D620" s="6"/>
      <c r="F620" s="6"/>
      <c r="G620" s="6"/>
      <c r="H620" s="6"/>
      <c r="J620" s="6"/>
      <c r="K620" s="6"/>
      <c r="L620" s="6"/>
      <c r="M620" s="6"/>
    </row>
    <row r="621" spans="3:13">
      <c r="C621" s="6"/>
      <c r="D621" s="6"/>
      <c r="F621" s="6"/>
      <c r="G621" s="6"/>
      <c r="H621" s="6"/>
      <c r="J621" s="6"/>
      <c r="K621" s="6"/>
      <c r="L621" s="6"/>
      <c r="M621" s="6"/>
    </row>
    <row r="622" spans="3:13">
      <c r="C622" s="6"/>
      <c r="D622" s="6"/>
      <c r="F622" s="6"/>
      <c r="G622" s="6"/>
      <c r="H622" s="6"/>
      <c r="J622" s="6"/>
      <c r="K622" s="6"/>
      <c r="L622" s="6"/>
      <c r="M622" s="6"/>
    </row>
    <row r="623" spans="3:13">
      <c r="C623" s="6"/>
      <c r="D623" s="6"/>
      <c r="F623" s="6"/>
      <c r="G623" s="6"/>
      <c r="H623" s="6"/>
      <c r="J623" s="6"/>
      <c r="K623" s="6"/>
      <c r="L623" s="6"/>
      <c r="M623" s="6"/>
    </row>
    <row r="624" spans="3:13">
      <c r="C624" s="6"/>
      <c r="D624" s="6"/>
      <c r="F624" s="6"/>
      <c r="G624" s="6"/>
      <c r="H624" s="6"/>
      <c r="J624" s="6"/>
      <c r="K624" s="6"/>
      <c r="L624" s="6"/>
      <c r="M624" s="6"/>
    </row>
    <row r="625" spans="3:13">
      <c r="C625" s="6"/>
      <c r="D625" s="6"/>
      <c r="F625" s="6"/>
      <c r="G625" s="6"/>
      <c r="H625" s="6"/>
      <c r="J625" s="6"/>
      <c r="K625" s="6"/>
      <c r="L625" s="6"/>
      <c r="M625" s="6"/>
    </row>
    <row r="626" spans="3:13">
      <c r="C626" s="6"/>
      <c r="D626" s="6"/>
      <c r="F626" s="6"/>
      <c r="G626" s="6"/>
      <c r="H626" s="6"/>
      <c r="J626" s="6"/>
      <c r="K626" s="6"/>
      <c r="L626" s="6"/>
      <c r="M626" s="6"/>
    </row>
    <row r="627" spans="3:13">
      <c r="C627" s="6"/>
      <c r="D627" s="6"/>
      <c r="F627" s="6"/>
      <c r="G627" s="6"/>
      <c r="H627" s="6"/>
      <c r="J627" s="6"/>
      <c r="K627" s="6"/>
      <c r="L627" s="6"/>
      <c r="M627" s="6"/>
    </row>
    <row r="628" spans="3:13">
      <c r="C628" s="6"/>
      <c r="D628" s="6"/>
      <c r="F628" s="6"/>
      <c r="G628" s="6"/>
      <c r="H628" s="6"/>
      <c r="J628" s="6"/>
      <c r="K628" s="6"/>
      <c r="L628" s="6"/>
      <c r="M628" s="6"/>
    </row>
    <row r="629" spans="3:13">
      <c r="C629" s="6"/>
      <c r="D629" s="6"/>
      <c r="F629" s="6"/>
      <c r="G629" s="6"/>
      <c r="H629" s="6"/>
      <c r="J629" s="6"/>
      <c r="K629" s="6"/>
      <c r="L629" s="6"/>
      <c r="M629" s="6"/>
    </row>
    <row r="630" spans="3:13">
      <c r="C630" s="6"/>
      <c r="D630" s="6"/>
      <c r="F630" s="6"/>
      <c r="G630" s="6"/>
      <c r="H630" s="6"/>
      <c r="J630" s="6"/>
      <c r="K630" s="6"/>
      <c r="L630" s="6"/>
      <c r="M630" s="6"/>
    </row>
    <row r="631" spans="3:13">
      <c r="C631" s="6"/>
      <c r="D631" s="6"/>
      <c r="F631" s="6"/>
      <c r="G631" s="6"/>
      <c r="H631" s="6"/>
      <c r="J631" s="6"/>
      <c r="K631" s="6"/>
      <c r="L631" s="6"/>
      <c r="M631" s="6"/>
    </row>
    <row r="632" spans="3:13">
      <c r="C632" s="6"/>
      <c r="D632" s="6"/>
      <c r="F632" s="6"/>
      <c r="G632" s="6"/>
      <c r="H632" s="6"/>
      <c r="J632" s="6"/>
      <c r="K632" s="6"/>
      <c r="L632" s="6"/>
      <c r="M632" s="6"/>
    </row>
    <row r="633" spans="3:13">
      <c r="C633" s="6"/>
      <c r="D633" s="6"/>
      <c r="F633" s="6"/>
      <c r="G633" s="6"/>
      <c r="H633" s="6"/>
      <c r="J633" s="6"/>
      <c r="K633" s="6"/>
      <c r="L633" s="6"/>
      <c r="M633" s="6"/>
    </row>
    <row r="634" spans="3:13">
      <c r="C634" s="6"/>
      <c r="D634" s="6"/>
      <c r="F634" s="6"/>
      <c r="G634" s="6"/>
      <c r="H634" s="6"/>
      <c r="J634" s="6"/>
      <c r="K634" s="6"/>
      <c r="L634" s="6"/>
      <c r="M634" s="6"/>
    </row>
    <row r="635" spans="3:13">
      <c r="C635" s="6"/>
      <c r="D635" s="6"/>
      <c r="F635" s="6"/>
      <c r="G635" s="6"/>
      <c r="H635" s="6"/>
      <c r="J635" s="6"/>
      <c r="K635" s="6"/>
      <c r="L635" s="6"/>
      <c r="M635" s="6"/>
    </row>
    <row r="636" spans="3:13">
      <c r="C636" s="6"/>
      <c r="D636" s="6"/>
      <c r="F636" s="6"/>
      <c r="G636" s="6"/>
      <c r="H636" s="6"/>
      <c r="J636" s="6"/>
      <c r="K636" s="6"/>
      <c r="L636" s="6"/>
      <c r="M636" s="6"/>
    </row>
    <row r="637" spans="3:13">
      <c r="C637" s="6"/>
      <c r="D637" s="6"/>
      <c r="F637" s="6"/>
      <c r="G637" s="6"/>
      <c r="H637" s="6"/>
      <c r="J637" s="6"/>
      <c r="K637" s="6"/>
      <c r="L637" s="6"/>
      <c r="M637" s="6"/>
    </row>
    <row r="638" spans="3:13">
      <c r="C638" s="6"/>
      <c r="D638" s="6"/>
      <c r="F638" s="6"/>
      <c r="G638" s="6"/>
      <c r="H638" s="6"/>
      <c r="J638" s="6"/>
      <c r="K638" s="6"/>
      <c r="L638" s="6"/>
      <c r="M638" s="6"/>
    </row>
    <row r="639" spans="3:13">
      <c r="C639" s="6"/>
      <c r="D639" s="6"/>
      <c r="F639" s="6"/>
      <c r="G639" s="6"/>
      <c r="H639" s="6"/>
      <c r="J639" s="6"/>
      <c r="K639" s="6"/>
      <c r="L639" s="6"/>
      <c r="M639" s="6"/>
    </row>
    <row r="640" spans="3:13">
      <c r="C640" s="6"/>
      <c r="D640" s="6"/>
      <c r="F640" s="6"/>
      <c r="G640" s="6"/>
      <c r="H640" s="6"/>
      <c r="J640" s="6"/>
      <c r="K640" s="6"/>
      <c r="L640" s="6"/>
      <c r="M640" s="6"/>
    </row>
    <row r="641" spans="3:13">
      <c r="C641" s="6"/>
      <c r="D641" s="6"/>
      <c r="F641" s="6"/>
      <c r="G641" s="6"/>
      <c r="H641" s="6"/>
      <c r="J641" s="6"/>
      <c r="K641" s="6"/>
      <c r="L641" s="6"/>
      <c r="M641" s="6"/>
    </row>
    <row r="642" spans="3:13">
      <c r="C642" s="6"/>
      <c r="D642" s="6"/>
      <c r="F642" s="6"/>
      <c r="G642" s="6"/>
      <c r="H642" s="6"/>
      <c r="J642" s="6"/>
      <c r="K642" s="6"/>
      <c r="L642" s="6"/>
      <c r="M642" s="6"/>
    </row>
    <row r="643" spans="3:13">
      <c r="C643" s="6"/>
      <c r="D643" s="6"/>
      <c r="F643" s="6"/>
      <c r="G643" s="6"/>
      <c r="H643" s="6"/>
      <c r="J643" s="6"/>
      <c r="K643" s="6"/>
      <c r="L643" s="6"/>
      <c r="M643" s="6"/>
    </row>
    <row r="644" spans="3:13">
      <c r="C644" s="6"/>
      <c r="D644" s="6"/>
      <c r="F644" s="6"/>
      <c r="G644" s="6"/>
      <c r="H644" s="6"/>
      <c r="J644" s="6"/>
      <c r="K644" s="6"/>
      <c r="L644" s="6"/>
      <c r="M644" s="6"/>
    </row>
    <row r="645" spans="3:13">
      <c r="C645" s="6"/>
      <c r="D645" s="6"/>
      <c r="F645" s="6"/>
      <c r="G645" s="6"/>
      <c r="H645" s="6"/>
      <c r="J645" s="6"/>
      <c r="K645" s="6"/>
      <c r="L645" s="6"/>
      <c r="M645" s="6"/>
    </row>
    <row r="646" spans="3:13">
      <c r="C646" s="6"/>
      <c r="D646" s="6"/>
      <c r="F646" s="6"/>
      <c r="G646" s="6"/>
      <c r="H646" s="6"/>
      <c r="J646" s="6"/>
      <c r="K646" s="6"/>
      <c r="L646" s="6"/>
      <c r="M646" s="6"/>
    </row>
    <row r="647" spans="3:13">
      <c r="C647" s="6"/>
      <c r="D647" s="6"/>
      <c r="F647" s="6"/>
      <c r="G647" s="6"/>
      <c r="H647" s="6"/>
      <c r="J647" s="6"/>
      <c r="K647" s="6"/>
      <c r="L647" s="6"/>
      <c r="M647" s="6"/>
    </row>
    <row r="648" spans="3:13">
      <c r="C648" s="6"/>
      <c r="D648" s="6"/>
      <c r="F648" s="6"/>
      <c r="G648" s="6"/>
      <c r="H648" s="6"/>
      <c r="J648" s="6"/>
      <c r="K648" s="6"/>
      <c r="L648" s="6"/>
      <c r="M648" s="6"/>
    </row>
    <row r="649" spans="3:13">
      <c r="C649" s="6"/>
      <c r="D649" s="6"/>
      <c r="F649" s="6"/>
      <c r="G649" s="6"/>
      <c r="H649" s="6"/>
      <c r="J649" s="6"/>
      <c r="K649" s="6"/>
      <c r="L649" s="6"/>
      <c r="M649" s="6"/>
    </row>
    <row r="650" spans="3:13">
      <c r="C650" s="6"/>
      <c r="D650" s="6"/>
      <c r="F650" s="6"/>
      <c r="G650" s="6"/>
      <c r="H650" s="6"/>
      <c r="J650" s="6"/>
      <c r="K650" s="6"/>
      <c r="L650" s="6"/>
      <c r="M650" s="6"/>
    </row>
    <row r="651" spans="3:13">
      <c r="C651" s="6"/>
      <c r="D651" s="6"/>
      <c r="F651" s="6"/>
      <c r="G651" s="6"/>
      <c r="H651" s="6"/>
      <c r="J651" s="6"/>
      <c r="K651" s="6"/>
      <c r="L651" s="6"/>
      <c r="M651" s="6"/>
    </row>
    <row r="652" spans="3:13">
      <c r="C652" s="6"/>
      <c r="D652" s="6"/>
      <c r="F652" s="6"/>
      <c r="G652" s="6"/>
      <c r="H652" s="6"/>
      <c r="J652" s="6"/>
      <c r="K652" s="6"/>
      <c r="L652" s="6"/>
      <c r="M652" s="6"/>
    </row>
    <row r="653" spans="3:13">
      <c r="C653" s="6"/>
      <c r="D653" s="6"/>
      <c r="F653" s="6"/>
      <c r="G653" s="6"/>
      <c r="H653" s="6"/>
      <c r="J653" s="6"/>
      <c r="K653" s="6"/>
      <c r="L653" s="6"/>
      <c r="M653" s="6"/>
    </row>
    <row r="654" spans="3:13">
      <c r="C654" s="6"/>
      <c r="D654" s="6"/>
      <c r="F654" s="6"/>
      <c r="G654" s="6"/>
      <c r="H654" s="6"/>
      <c r="J654" s="6"/>
      <c r="K654" s="6"/>
      <c r="L654" s="6"/>
      <c r="M654" s="6"/>
    </row>
    <row r="655" spans="3:13">
      <c r="C655" s="6"/>
      <c r="D655" s="6"/>
      <c r="F655" s="6"/>
      <c r="G655" s="6"/>
      <c r="H655" s="6"/>
      <c r="J655" s="6"/>
      <c r="K655" s="6"/>
      <c r="L655" s="6"/>
      <c r="M655" s="6"/>
    </row>
    <row r="656" spans="3:13">
      <c r="C656" s="6"/>
      <c r="D656" s="6"/>
      <c r="F656" s="6"/>
      <c r="G656" s="6"/>
      <c r="H656" s="6"/>
      <c r="J656" s="6"/>
      <c r="K656" s="6"/>
      <c r="L656" s="6"/>
      <c r="M656" s="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Charter Adjustment</vt:lpstr>
      <vt:lpstr>GRAPHS CHARTER</vt:lpstr>
      <vt:lpstr>DOE Adjustment</vt:lpstr>
      <vt:lpstr>GRAPHS DOE</vt:lpstr>
      <vt:lpstr>DOE Budget 2007_2008</vt:lpstr>
      <vt:lpstr>Charter Calculations 2009</vt:lpstr>
      <vt:lpstr>Charter Salaries 2009</vt:lpstr>
      <vt:lpstr>Charters Salaries- Public Space</vt:lpstr>
      <vt:lpstr>Charter Calcs - Public Space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2010-03-16T18:46:25Z</dcterms:created>
  <dcterms:modified xsi:type="dcterms:W3CDTF">2010-03-17T20:53:32Z</dcterms:modified>
</cp:coreProperties>
</file>